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_rels/sheet6.xml.rels" ContentType="application/vnd.openxmlformats-package.relationships+xml"/>
  <Override PartName="/xl/worksheets/_rels/sheet4.xml.rels" ContentType="application/vnd.openxmlformats-package.relationships+xml"/>
  <Override PartName="/xl/worksheets/_rels/sheet1.xml.rels" ContentType="application/vnd.openxmlformats-package.relationship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sharedStrings.xml" ContentType="application/vnd.openxmlformats-officedocument.spreadsheetml.sharedStrings+xml"/>
  <Override PartName="/xl/comments1.xml" ContentType="application/vnd.openxmlformats-officedocument.spreadsheetml.comments+xml"/>
  <Override PartName="/xl/drawings/_rels/drawing1.xml.rels" ContentType="application/vnd.openxmlformats-package.relationships+xml"/>
  <Override PartName="/xl/drawings/vmlDrawing1.vml" ContentType="application/vnd.openxmlformats-officedocument.vmlDrawing"/>
  <Override PartName="/xl/drawings/drawing1.xml" ContentType="application/vnd.openxmlformats-officedocument.drawing+xml"/>
  <Override PartName="/xl/drawings/vmlDrawing2.vml" ContentType="application/vnd.openxmlformats-officedocument.vmlDrawing"/>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omments6.xml" ContentType="application/vnd.openxmlformats-officedocument.spreadsheetml.comment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Income Statement" sheetId="1" state="visible" r:id="rId3"/>
    <sheet name="Balance Sheet" sheetId="2" state="visible" r:id="rId4"/>
    <sheet name="Cash Flow" sheetId="3" state="visible" r:id="rId5"/>
    <sheet name="Company KPIs" sheetId="4" state="visible" r:id="rId6"/>
    <sheet name="Sentiment &amp; Mgmt Quality" sheetId="5" state="visible" r:id="rId7"/>
    <sheet name="Valuation" sheetId="6" state="visible" r:id="rId8"/>
    <sheet name="Ownership" sheetId="7" state="visible" r:id="rId9"/>
  </sheet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Unknown Author</author>
  </authors>
  <commentList>
    <comment ref="A5" authorId="0">
      <text>
        <r>
          <rPr>
            <sz val="10"/>
            <rFont val="Arial"/>
            <family val="2"/>
          </rPr>
          <t xml:space="preserve">FY2019 revenue (£1,467.9m) is Connect Group PLC's full continuing-operations revenue, comprising the Smiths News wholesale-distribution segment (£1,303.3m) plus Tuffnells Parcels Express (£164.6m) — Tuffnells was sold in May 2020 and is treated as discontinued from FY2020 onward. FY2020 revenue (£1,164.5m) is therefore Smiths News alone (single segment from that year), derived from the FY2021 Annual Report's comparative column. This is the single largest driver of the apparent revenue 'step-down' between FY2019 and FY2020 — it is a change in group composition (disposal of Tuffnells), not a decline in the core newspaper/magazine wholesale business itself, which was broadly flat to modestly declining across the period.</t>
        </r>
      </text>
    </comment>
    <comment ref="A8" authorId="0">
      <text>
        <r>
          <rPr>
            <sz val="10"/>
            <rFont val="Arial"/>
            <family val="2"/>
          </rPr>
          <t xml:space="preserve">FY2019 (£60.8m cost): dominated by the Tuffnells goodwill/intangible/PP&amp;E impairment (£45.5m) plus network reorganisation, NMW regulatory provision and other one-offs. FY2020 (£14.0m cost): further Tuffnells impairment/loss on disposal, DMD (Dawson Media Direct) goodwill write-off of £5.7m (COVID collapse of inflight/travel retail), Rascal JV impairment £6.4m, network reorganisation. FY2021 (£3.8m cost): Rascal JV impairment £1.6m and DMD rationalisation costs, partly offset by an over-provision reversal. FY2022 (£5.7m cost): McColl's Retail Group receivables impairment £4.4m following McColl's entering administration in May 2022, plus a Rascal JV impairment reversal credit. FY2023 (£0.5m cost): a small residual McColl's impairment plus aborted-acquisition due-diligence costs. FY2024 (£0.9m CREDIT): a McColl's impairment reversal (£0.6m) and a JV impairment reversal (£0.3m) outweighing residual Tuffnells/network-reorg costs. FY2025 (£2.1m CREDIT): a further, larger McColl's impairment reversal (£3.7m — cumulative 98% recovery of the original £5.5m receivable) outweighing Tuffnells Pensions Regulator investigation costs (£0.8m) and technology-transformation costs (£0.7m).</t>
        </r>
      </text>
    </comment>
    <comment ref="A14" authorId="0">
      <text>
        <r>
          <rPr>
            <sz val="10"/>
            <rFont val="Arial"/>
            <family val="2"/>
          </rPr>
          <t xml:space="preserve">Tuffnells Parcels Express — a B2B parcel-carrier business acquired for &gt;£100m in November 2014 during the Company's 'Connect Group' diversification era — was sold in May 2020 for £15m, after its goodwill had already been substantially impaired in FY2019. FY2020's -£18.7m discontinued-operations charge is the part-year trading result plus the loss on disposal recognised in that final year. Tuffnells itself (under its new owner, unrelated to Smiths News post-sale) later entered administration in June 2023; its legacy defined-benefit pension scheme is now under a formal Pensions Regulator investigation, with Smiths News still incurring small legal/professional costs as the scheme's former sponsor (see Company KPIs tab) — a genuine contingent-cost tail from a divestment completed over five years ago.</t>
        </r>
      </text>
    </comment>
    <comment ref="A22" authorId="0">
      <text>
        <r>
          <rPr>
            <sz val="10"/>
            <rFont val="Arial"/>
            <family val="2"/>
          </rPr>
          <t xml:space="preserve">FY2021's £1.5p (0.5p interim + 1.0p proposed final) as shown in the FY2021 Annual Report's own income statement reflects the PROPOSED final dividend at that report's publication date. The FY2022 Annual Report's prior-year comparative instead shows a FY2021 final dividend of 1.15p (total 1.65p) — the dividend actually approved by shareholders at the subsequent AGM was higher than originally proposed. This is a proposed-vs-approved distinction, not a restatement error; the 1.5p figure shown here matches the FY2021 report's own income statement for consistency with that year's 'as originally reported' convention used throughout this tab. FY2024's 7.15p (1.75p interim + 3.40p final + 2.00p special) and FY2025's 8.55p (1.75p interim + 3.80p final + 3.00p special) both include a special dividend component enabled by the May 2024 debt refinancing and improved capital-allocation policy — see Valuation tab for how the special-dividend component is treated (excluded from the 'core' dividend-yield valuation base as not fully repeatable).</t>
        </r>
      </text>
    </comment>
  </commentList>
</comments>
</file>

<file path=xl/comments6.xml><?xml version="1.0" encoding="utf-8"?>
<comments xmlns="http://schemas.openxmlformats.org/spreadsheetml/2006/main" xmlns:xdr="http://schemas.openxmlformats.org/drawingml/2006/spreadsheetDrawing">
  <authors>
    <author>Unknown Author</author>
  </authors>
  <commentList>
    <comment ref="A67" authorId="0">
      <text>
        <r>
          <rPr>
            <sz val="10"/>
            <rFont val="Arial"/>
            <family val="2"/>
          </rPr>
          <t xml:space="preserve">Market cap ~£8.8bn. Source: stockanalysis.com, valueinvesting.io.</t>
        </r>
      </text>
    </comment>
    <comment ref="A68" authorId="0">
      <text>
        <r>
          <rPr>
            <sz val="10"/>
            <rFont val="Arial"/>
            <family val="2"/>
          </rPr>
          <t xml:space="preserve">Market cap ~£287-307m; EV/Revenue implied. Source: stockopedia.com, investing.com.</t>
        </r>
      </text>
    </comment>
    <comment ref="A69" authorId="0">
      <text>
        <r>
          <rPr>
            <sz val="10"/>
            <rFont val="Arial"/>
            <family val="2"/>
          </rPr>
          <t xml:space="preserve">Market cap ~£346m; trailing yield. Source: stockanalysis.com.</t>
        </r>
      </text>
    </comment>
    <comment ref="A70" authorId="0">
      <text>
        <r>
          <rPr>
            <sz val="10"/>
            <rFont val="Arial"/>
            <family val="2"/>
          </rPr>
          <t xml:space="preserve">Market cap ~£486m; P/E and yield on a 12-month-forward basis. EV close to market cap given very low net debt. Source: stockopedia.com.</t>
        </r>
      </text>
    </comment>
    <comment ref="A71" authorId="0">
      <text>
        <r>
          <rPr>
            <sz val="10"/>
            <rFont val="Arial"/>
            <family val="2"/>
          </rPr>
          <t xml:space="preserve">No live multiples observable — taken private by EP Group (~£3.57bn deal), delisted from the LSE around early June 2025. Included for conceptual context only, not in the average/median below. Source: CEP Research, GOV.UK final-order notice.</t>
        </r>
      </text>
    </comment>
  </commentList>
</comments>
</file>

<file path=xl/sharedStrings.xml><?xml version="1.0" encoding="utf-8"?>
<sst xmlns="http://schemas.openxmlformats.org/spreadsheetml/2006/main" count="375" uniqueCount="320">
  <si>
    <t xml:space="preserve">Smiths News plc (SNWS) — Consolidated Income Statement, GBP millions</t>
  </si>
  <si>
    <t xml:space="preserve">Source: Consolidated Income Statement, Annual Report &amp; Accounts, year ended late August each year (FY2019 as originally reported by Connect Group PLC — the Company's name before Nov 2020; FY2020 DERIVED entirely from the FY2021 Annual Report's prior-year comparative column, as no standalone FY2020 annual report exists in the source set; FY2024 was a 53-WEEK year, inflating revenue/profit modestly versus the 52-week years either side — see Company KPIs tab for the associated cash-flow distortion). 'Adjusted' figures are the Company's own non-GAAP alternative performance measure, excluding items it defines as one-off/non-recurring — see the Adjusting items comment.</t>
  </si>
  <si>
    <t xml:space="preserve">FY2019</t>
  </si>
  <si>
    <t xml:space="preserve">FY2020</t>
  </si>
  <si>
    <t xml:space="preserve">FY2021</t>
  </si>
  <si>
    <t xml:space="preserve">FY2022</t>
  </si>
  <si>
    <t xml:space="preserve">FY2023</t>
  </si>
  <si>
    <t xml:space="preserve">FY2024</t>
  </si>
  <si>
    <t xml:space="preserve">FY2025</t>
  </si>
  <si>
    <t xml:space="preserve">Revenue (statutory, continuing operations)</t>
  </si>
  <si>
    <t xml:space="preserve">Gross profit (statutory)</t>
  </si>
  <si>
    <t xml:space="preserve">Adjusted operating profit</t>
  </si>
  <si>
    <t xml:space="preserve">  Adjusting items (pre-tax, continuing)</t>
  </si>
  <si>
    <t xml:space="preserve">Statutory operating profit/(loss)</t>
  </si>
  <si>
    <t xml:space="preserve">  Net finance costs</t>
  </si>
  <si>
    <t xml:space="preserve">Statutory profit/(loss) before tax</t>
  </si>
  <si>
    <t xml:space="preserve">  Taxation (charge)/credit</t>
  </si>
  <si>
    <t xml:space="preserve">Statutory profit/(loss) after tax, continuing operations</t>
  </si>
  <si>
    <t xml:space="preserve">  Discontinued operations (post-tax) — Tuffnells</t>
  </si>
  <si>
    <t xml:space="preserve">Statutory profit/(loss) for the year, total</t>
  </si>
  <si>
    <t xml:space="preserve">  Adjusted profit before tax</t>
  </si>
  <si>
    <t xml:space="preserve">Adjusted profit after tax</t>
  </si>
  <si>
    <t xml:space="preserve">  Basic EPS, statutory (pence)</t>
  </si>
  <si>
    <t xml:space="preserve">  Basic EPS, adjusted (pence)</t>
  </si>
  <si>
    <t xml:space="preserve">  Dividend per share declared (pence)</t>
  </si>
  <si>
    <t xml:space="preserve">Smiths News plc (SNWS) — Consolidated Balance Sheet (condensed), GBP millions, at year end</t>
  </si>
  <si>
    <t xml:space="preserve">Presented in CONDENSED form: the primary-source research pass extracted the headline totals (Total assets, Total non-current assets, Total liabilities, Total equity — all as directly reported) plus the largest individual line items. Line items that do not sum exactly to the reported subtotals are reconciled below via an explicit 'other items, not separately itemised' balancing row in each section — flagged in orange — rather than by silently forcing smaller items to fit. FY2020 is DERIVED from the FY2021 Annual Report's comparative column (no standalone FY2020 annual report exists).</t>
  </si>
  <si>
    <t xml:space="preserve">NON-CURRENT ASSETS</t>
  </si>
  <si>
    <t xml:space="preserve">Intangible assets (incl. residual goodwill)</t>
  </si>
  <si>
    <t xml:space="preserve">Property, plant and equipment</t>
  </si>
  <si>
    <t xml:space="preserve">Right-of-use assets (post-IFRS16 leases; n/a FY2019, pre-IFRS16)</t>
  </si>
  <si>
    <t xml:space="preserve">Other non-current items not separately itemised (balancing, incl. deferred tax etc.)</t>
  </si>
  <si>
    <t xml:space="preserve">Total non-current assets (reported)</t>
  </si>
  <si>
    <t xml:space="preserve">CURRENT ASSETS</t>
  </si>
  <si>
    <t xml:space="preserve">Inventories</t>
  </si>
  <si>
    <t xml:space="preserve">Trade and other receivables</t>
  </si>
  <si>
    <t xml:space="preserve">Cash and cash equivalents</t>
  </si>
  <si>
    <t xml:space="preserve">Other current items not separately itemised (balancing)</t>
  </si>
  <si>
    <t xml:space="preserve">Total current assets (calc. = Total assets − Total non-current assets)</t>
  </si>
  <si>
    <t xml:space="preserve">Total assets (reported)</t>
  </si>
  <si>
    <t xml:space="preserve">LIABILITIES</t>
  </si>
  <si>
    <t xml:space="preserve">Trade and other payables</t>
  </si>
  <si>
    <t xml:space="preserve">Bank borrowings (gross)</t>
  </si>
  <si>
    <t xml:space="preserve">Lease liabilities (post-IFRS16; n/a FY2019)</t>
  </si>
  <si>
    <t xml:space="preserve">Other liabilities not separately itemised (balancing, incl. tax, provisions)</t>
  </si>
  <si>
    <t xml:space="preserve">Total liabilities (reported)</t>
  </si>
  <si>
    <t xml:space="preserve">Net assets/(liabilities) = Total equity (calc.)</t>
  </si>
  <si>
    <t xml:space="preserve">Check vs reported Total equity</t>
  </si>
  <si>
    <t xml:space="preserve">Ordinary shares in issue (millions, ~static across the period)</t>
  </si>
  <si>
    <t xml:space="preserve">Net asset value per share (calc., pence)</t>
  </si>
  <si>
    <t xml:space="preserve">Reading note: SNWS carried NEGATIVE net assets in every year FY2019-FY2024 — the direct legacy of the historic Tuffnells goodwill/intangible impairments (£46.1m in FY2018 and a further £45.5m in FY2019, i.e. before this tab's window even begins), not of ongoing trading losses (the Smiths News wholesale business itself has been operating-profit-positive throughout). FY2025 marks the Company's first year of POSITIVE net assets (+£9.5m) since at least FY2018 — driven cumulatively by profit retention, the FY2021/22 pension-scheme buy-out surplus, and sustained debt paydown. No goodwill or acquired intangibles remain on the balance sheet from FY2021 onward; all historic goodwill (Tuffnells, DMD) was fully impaired to nil by FY2020.</t>
  </si>
  <si>
    <t xml:space="preserve">Smiths News plc (SNWS) — Consolidated Cash Flow (condensed), GBP millions</t>
  </si>
  <si>
    <t xml:space="preserve">Source: Consolidated Statement of Cash Flows, each year's own Annual Report (FY2020 derived from the FY2021 report's comparative). 'Free cash flow' is the Company's own headline Alternative Performance Measure (operating cash flow less capex and other recurring cash items, before financing). FY2024's free cash flow is MATERIALLY DEPRESSED by a one-off £15.7m working-capital outflow caused by that year's extra (53rd) trading week shifting publisher payment timing — flagged below and NOT a sign of operational deterioration.</t>
  </si>
  <si>
    <t xml:space="preserve">Net cash generated from operating activities</t>
  </si>
  <si>
    <t xml:space="preserve">Capital expenditure (PP&amp;E + intangibles)</t>
  </si>
  <si>
    <t xml:space="preserve">Free cash flow (Company APM, headline)</t>
  </si>
  <si>
    <t xml:space="preserve">Dividends paid</t>
  </si>
  <si>
    <t xml:space="preserve">Share buybacks / EBT share purchases</t>
  </si>
  <si>
    <t xml:space="preserve">Acquisitions/disposals of businesses, net (incl. Tuffnells sale/earn-out)</t>
  </si>
  <si>
    <t xml:space="preserve">Working capital movement (memo, per Financial Review bridge)</t>
  </si>
  <si>
    <t xml:space="preserve">Reading note: free cash flow swings materially year to year in this business — not because the underlying wholesale-distribution operation is volatile, but because working-capital timing (publisher payment dates relative to the financial year end) and one-off recoveries (e.g. the McColl's administration receivable, recovered in stages FY2024-2025) move through the FCF line directly. FY2024's £7.3m FCF (its lowest of the seven years shown) is the direct result of the 53rd trading week shifting a large publisher payment into FY2024 that would otherwise have fallen in FY2025 — a timing effect, not an operating deterioration; excluding it, FY2024 FCF would have been roughly £23m, much closer to trend. FY2022's unusually high £48.2m FCF includes £14.0m of one-off Tuffnells deferred-consideration receipts (the final earn-out payment from the 2020 disposal). Net debt (see Company KPIs tab) fell from a peak average of £98.8m (FY2020) to a NET CASH position by FY2025 — the clearest single indicator that, working-capital noise aside, this is a consistently cash-generative business.</t>
  </si>
  <si>
    <t xml:space="preserve">Smiths News plc (SNWS) — Company-Specific KPI Trends and Corporate History, FY2019-FY2025 (+H1FY2026)</t>
  </si>
  <si>
    <t xml:space="preserve">These KPIs tell SNWS's real story: a UK newspaper/magazine wholesale distributor operating in a structurally-protected, contractually-defined duopoly (with InPost-owned Menzies Distribution as the only other national player), facing a genuine secular decline in print volumes but responding with disciplined deleveraging, exclusive long-term publisher contracts now extending to 2037, and — for the first time in the Company's history — a net cash balance sheet and a growing, special-dividend-supplemented payout. Source: Strategic Report, Financial Review and Alternative Performance Measures sections of each year's Annual Report &amp; Accounts, plus the FY2026 trading update and H1FY2026 interim report.</t>
  </si>
  <si>
    <t xml:space="preserve">Net debt, statutory basis incl. IFRS16 leases (£m, company-reported)</t>
  </si>
  <si>
    <t xml:space="preserve">Bank Net Debt / (Net Cash) — Company's PRIMARY APM &amp; covenant metric, EXCL. IFRS16 leases (£m)</t>
  </si>
  <si>
    <t xml:space="preserve">  The Company has REPORTED TWO DISTINCT net-debt measures and shifted emphasis between them: 'Net debt' (incl. IFRS16 lease liabilities) was the headline measure pre-IFRS16 (FY2019) and remains disclosed in the accounts, but from FY2020 the Company began prominently featuring 'Bank Net Debt' (excl. leases) as its primary KPI/banking-covenant metric, and had DROPPED the lease-inclusive figure from its own headline KPI page entirely by FY2023. Both are shown here for transparency; the Company's own covenant and capital-allocation-policy commentary is built around Bank Net Debt, which is why that measure — not the statutory net-debt figure — is used as the net-debt input on the Valuation tab.</t>
  </si>
  <si>
    <t xml:space="preserve">Adjusted EBITDA, pre-IFRS16 basis (£m) — disclosed FY2019-FY2021 only</t>
  </si>
  <si>
    <t xml:space="preserve">Adjusted EBITDA, post-IFRS16 basis (£m) — disclosed FY2022-FY2025 only</t>
  </si>
  <si>
    <t xml:space="preserve">  Adjusted EBITDA is NOT directly comparable across the FY2021/FY2022 boundary: the post-IFRS16 figure is structurally higher because lease costs move from operating expense (reducing EBITDA) to depreciation and interest (below the EBITDA line) once right-of-use accounting applies throughout. The Company itself dropped 'Adjusted EBITDA (pre-IFRS16)' as a headline KPI after FY2021 in favour of 'Adjusted Operating Profit' as its primary non-GAAP profit measure — post-IFRS16 Adjusted EBITDA continues to appear only within the Financial Review's free-cash-flow bridge from FY2022 onward. The Valuation tab uses only the post-IFRS16 series (FY2023-FY2025 average) for consistency with the modern, lease-inclusive balance sheet.</t>
  </si>
  <si>
    <t xml:space="preserve">Trendline charts — the three headline KPIs</t>
  </si>
  <si>
    <t xml:space="preserve">Dividend per share declared (pence, calc., linked to Income Statement tab)</t>
  </si>
  <si>
    <t xml:space="preserve">Free cash flow, Company APM (£m, calc., linked to Cash Flow tab)</t>
  </si>
  <si>
    <t xml:space="preserve">Corporate history and restructuring timeline — essential for reading comparability across the period</t>
  </si>
  <si>
    <t xml:space="preserve">2006</t>
  </si>
  <si>
    <t xml:space="preserve">Demerged from WH Smith PLC as Smiths News plc.</t>
  </si>
  <si>
    <t xml:space="preserve">Apr 2014</t>
  </si>
  <si>
    <t xml:space="preserve">Renamed Connect Group plc; diversified beyond newspaper/magazine wholesale (Tuffnells Parcels Express acquired Nov 2014 for &gt;£100m; also owned Connect Books/Bertrams book wholesaling and an Education &amp; Care supplies division).</t>
  </si>
  <si>
    <t xml:space="preserve">2018</t>
  </si>
  <si>
    <t xml:space="preserve">Books distribution and Education &amp; Care divisions disposed.</t>
  </si>
  <si>
    <t xml:space="preserve">Jan 2019</t>
  </si>
  <si>
    <t xml:space="preserve">Jack's Beans (vending) assets impaired/disposed.</t>
  </si>
  <si>
    <t xml:space="preserve">May 2020</t>
  </si>
  <si>
    <t xml:space="preserve">Tuffnells Parcels Express sold for £15m (vs. &gt;£100m paid in 2014) — the single largest source of the Company's historic negative-equity position, via the associated goodwill impairments taken in FY2018-FY2019.</t>
  </si>
  <si>
    <t xml:space="preserve">Nov 2020</t>
  </si>
  <si>
    <t xml:space="preserve">Company formally renamed, at Companies House, from Connect Group plc back to Smiths News plc — a straightforward name change with no scheme of arrangement, takeover, or shareholder vote required, marking the completion of the return to a pure-play newspaper/magazine wholesale focus.</t>
  </si>
  <si>
    <t xml:space="preserve">Mar 2021 / Feb 2022</t>
  </si>
  <si>
    <t xml:space="preserve">WH Smith Pension Trust (News Section) legacy defined-benefit scheme bought out and wound up; £8.1m net cash surplus returned to the Company (Dec 2021); wind-up formally completed 25 Feb 2022 — the Company has carried NO ongoing defined-benefit pension liability since.</t>
  </si>
  <si>
    <t xml:space="preserve">FY2021 onward</t>
  </si>
  <si>
    <t xml:space="preserve">Smiths News becomes the Company's only IFRS 8 reportable segment (DMD/other ancillary businesses folded in as immaterial).</t>
  </si>
  <si>
    <t xml:space="preserve">May 2022</t>
  </si>
  <si>
    <t xml:space="preserve">Major customer McColl's Retail Group enters administration; £4.4m receivables impairment taken (substantially recovered over FY2024-FY2025).</t>
  </si>
  <si>
    <t xml:space="preserve">Jun 2023</t>
  </si>
  <si>
    <t xml:space="preserve">Tuffnells (under its new, unrelated owner since the 2020 sale) itself enters administration; the Pensions Regulator opens a formal investigation into the legacy Tuffnells defined-benefit pension scheme, with Smiths News incurring small ongoing costs as the scheme's former sponsor.</t>
  </si>
  <si>
    <t xml:space="preserve">May 2024</t>
  </si>
  <si>
    <t xml:space="preserve">Debt refinanced: new £40m revolving credit facility (HSBC &amp; Santander, plus £10m accordion) replaces the prior term loan, enabling a new capital-allocation policy including special dividends.</t>
  </si>
  <si>
    <t xml:space="preserve">FY2023 onward</t>
  </si>
  <si>
    <t xml:space="preserve">Diversification into 'growth verticals' — Smiths News Recycle (reverse logistics/waste), books &amp; home-entertainment distribution, final-mile delivery — tracked as a KPI, not a separate reportable segment.</t>
  </si>
  <si>
    <t xml:space="preserve">FY2025 year end</t>
  </si>
  <si>
    <t xml:space="preserve">First year of positive net assets and (on the Bank Net Debt measure) net cash since at least FY2018.</t>
  </si>
  <si>
    <t xml:space="preserve">Jun 2026 - Jul 2026</t>
  </si>
  <si>
    <t xml:space="preserve">New long-term publisher contracts announced (News UK, Associated Newspapers/Daily Mail, Frontline and Seymour magazine deals to 2037), extending contracted publisher revenue visibility to 93-96%.</t>
  </si>
  <si>
    <t xml:space="preserve">Feb 2026</t>
  </si>
  <si>
    <t xml:space="preserve">Richard Clay appointed permanent CFO after a short interim-CFO bridge period (George Cooper, Group Financial Controller), following Paul Baker's March 2025 resignation.</t>
  </si>
  <si>
    <t xml:space="preserve">Segment revenue — Smiths News (wholesale distribution) vs. Tuffnells (parcels), FY2019-FY2020 only; single segment from FY2021</t>
  </si>
  <si>
    <t xml:space="preserve">FY2020 (part-year, discontinued)</t>
  </si>
  <si>
    <t xml:space="preserve">Smiths News (wholesale distribution) — external revenue</t>
  </si>
  <si>
    <t xml:space="preserve">Tuffnells Parcels Express — external revenue (discontinued from May 2020)</t>
  </si>
  <si>
    <t xml:space="preserve">Non-financial / operational KPIs (as self-reported by the Company)</t>
  </si>
  <si>
    <t xml:space="preserve">Retailers/outlets served (approx., '000s)</t>
  </si>
  <si>
    <t xml:space="preserve">Customer pack accuracy (%)</t>
  </si>
  <si>
    <t xml:space="preserve">% of publisher revenue contracted through to 2029</t>
  </si>
  <si>
    <t xml:space="preserve">H1FY2026 (interim, 28 Feb 2026, most recent primary data point): retailers served ~22,000 (per Jan 2026 trading update); % of publisher revenue contracted through to 2029 risen further to 96% (incl. a renewed Guardian Newspaper Group contract); revenue £515.7m (-3.9% YoY), adjusted operating profit £18.3m (-5.7%), Bank Net Cash £7.8m (vs. Bank Net Debt £12.4m a year earlier), free cash flow £21.2m (+59% YoY). Growth-vertical revenue +35% (Recycling division alone +50%). Management flagged H2FY2026 tailwinds from the FIFA Men's World Cup and a continuing collectables (e.g. trading-card) sales cycle.</t>
  </si>
  <si>
    <t xml:space="preserve">Smiths News plc (SNWS) — Year-by-Year Sentiment and Management Quality Assessment</t>
  </si>
  <si>
    <t xml:space="preserve">Subjective scores assigned by the analyst (Claude) after reading each year's Chairman's Statement, Strategic Report and Financial Review in chronological order, without reference to the share price. Sentiment: 0=bad, 10=extremely positive. Management quality: 0=fraud/convictions, 10=outstanding/management saved the day. These are judgment calls, not derived from any formula — read the rationale column, not just the score.</t>
  </si>
  <si>
    <t xml:space="preserve">Year</t>
  </si>
  <si>
    <t xml:space="preserve">Sentiment
(0-10)</t>
  </si>
  <si>
    <t xml:space="preserve">Mgmt Quality
(0-10)</t>
  </si>
  <si>
    <t xml:space="preserve">Statutory PBT (£m)</t>
  </si>
  <si>
    <t xml:space="preserve">Rationale</t>
  </si>
  <si>
    <t xml:space="preserve">As Connect Group PLC, the Company reported a statutory pre-tax loss of £37.6m, driven overwhelmingly by a £45.5m impairment of Tuffnells Parcels Express goodwill and other assets — the culmination of the ill-fated 2014 diversification, which had paid over £100m for a business now being written down toward the £15m it would eventually be sold for. Net liabilities deepened further. The core Smiths News wholesale-distribution business itself remained solidly operating-profit-positive throughout (adjusted operating profit £29.5m), underscoring that this was a capital-allocation failure from an earlier era, not an operational one.
MGMT: Recognising and writing down a failed acquisition, however large, is the correct accounting response once the trading evidence no longer supports the carrying value — and this impairment appears to have been a genuine, overdue reckoning rather than a surprise. It does not, however, reflect well on the capital-allocation decision that led to the position in the first place (made by an earlier leadership regime under the Connect Group diversification strategy), and a shrinking-to-nil intangible asset base over consecutive years is itself a red flag worth sitting with rather than dismissing.</t>
  </si>
  <si>
    <t xml:space="preserve">The Company finally exited Tuffnells in May 2020 for £15m — a stark crystallisation of the earlier &gt;£100m acquisition's failure, but a decisive one. Statutory PBT returned to positive (£14.8m, aided by the disposal accounting), and the continuing Smiths News business's own adjusted operating profit rose to £35.1m despite COVID-19 disruption. The Company also wrote off the remaining £5.7m of DMD (travel/inflight retail) goodwill as that channel collapsed during the pandemic. Statutory profit for the year overall remained negative (-£6.7m total) once Tuffnells' part-year trading loss and disposal loss are included.
MGMT: Completing the Tuffnells divestiture — even at a nominal, value-destructive price relative to the original purchase — removed a persistent drag and allowed the Group to refocus entirely on its profitable core wholesale-distribution business; continuing to hold a loss-making, non-core asset indefinitely would have been the worse choice. Using the COVID disruption as cover to also clear out the DMD goodwill was a reasonable, if opportunistic, piece of balance-sheet housekeeping.</t>
  </si>
  <si>
    <t xml:space="preserve">The first full year as a single-segment, pure-play newspaper/magazine wholesaler following the November 2020 rename back to Smiths News plc. Statutory PBT of £30.6m and adjusted operating profit of £39.6m (a multi-year high) reflected a cleaner, focused business. The legacy WH Smith Pension Trust defined-benefit scheme was bought out during the year, on the way to a full wind-up completed the following year with a net cash surplus. The ordinary dividend resumed at 1.5p, the first since the Tuffnells-era turmoil.
MGMT: A genuinely clean refocusing year — divesting the failed diversification, definitively de-risking the legacy pension liability, and resuming a shareholder distribution — executed without major missteps. This is the year the 'Connect Group' era can reasonably be considered closed.</t>
  </si>
  <si>
    <t xml:space="preserve">Adjusted operating profit held broadly steady at £38.1m despite a significant customer shock: McColl's Retail Group, a major convenience-retail customer, entered administration in May 2022, triggering a £4.4m receivables impairment. The pension scheme wind-up was formally completed in February 2022 with the surplus received. The ordinary dividend was raised sharply to 4.15p.
MGMT: Absorbing a large, unplanned customer-administration shock without it derailing full-year profitability or the dividend trajectory is a reasonable demonstration of the underlying business's resilience and of appropriately conservative provisioning against the McColl's exposure (which the Company would go on to substantially recover over the following three years).</t>
  </si>
  <si>
    <t xml:space="preserve">A steady, unremarkable year on the operating numbers (adjusted operating profit £38.8m, broadly flat; dividend held at 4.15p), but a legacy liability resurfaced: Tuffnells itself — sold three years earlier and by then under an unrelated owner — entered administration in June 2023, prompting the Pensions Regulator to open a formal investigation into the legacy Tuffnells defined-benefit pension scheme, for which Smiths News remains the disclosed former sponsor. This generates a small but recurring cost and reputational overhang outside management's current control.
MGMT: A competent, low-drama operating year, but the re-emergence of Tuffnells-related liability risk (now via the pensions route rather than the trading route) is a reminder that the costs of the 2014-2020 diversification era have not fully finished working their way through the Company's accounts, nearly a decade after the original acquisition.</t>
  </si>
  <si>
    <t xml:space="preserve">A 53-week fiscal year modestly inflated revenue and adjusted operating profit (+£0.9m from the extra week), but also caused a one-off £15.7m working-capital cash outflow tied to publisher payment timing — a distortion the Company flagged explicitly rather than obscuring. More substantively, the Company refinanced its debt in May 2024 (new £40m RCF plus £10m accordion), enabling a formal capital-allocation policy that supported a materially higher total dividend of 7.15p, including the Company's first special dividend (2.00p).
MGMT: Proactively refinancing well ahead of any covenant pressure, and using the resulting flexibility to commit to a clearer, more generous capital-return policy, is good, forward-looking balance-sheet management — and transparently flagging the 53rd-week cash-flow distortion rather than letting a reader mistake it for operating weakness reflects well on disclosure quality.</t>
  </si>
  <si>
    <t xml:space="preserve">A milestone year: the Company achieved positive net assets (+£9.5m) for the first time in at least seven years, moved to a Bank Net Cash position (+£3.3m) for the first time in its history, raised the total dividend again to 8.55p (including a larger 3.00p special dividend), and saw the McColl's receivable effectively fully recovered (a further £3.7m impairment reversal, taking cumulative recovery to 98% of the original £5.5m). Adjusted operating profit held at £39.1m despite a 3% revenue decline, evidencing continued cost discipline and margin resilience against the secular print-volume headwind.
MGMT: This is the strongest year of the seven reviewed on essentially every balance-sheet and capital-return metric, and represents the point at which the multi-year post-Tuffnells recovery plan can reasonably be judged to have succeeded. The consistent, multi-year McColl's recovery process (rather than writing the receivable off and moving on) also reflects credibly on collections/legal discipline.</t>
  </si>
  <si>
    <t xml:space="preserve">H1 2026 (interim, most recent data point — H1FY2026 interim report, 6 May 2026, and Jan 2026 trading update; not scored)</t>
  </si>
  <si>
    <t xml:space="preserve">Revenue £515.7m (-3.9% YoY) and adjusted operating profit £18.3m (-5.7%), pressured by the annualised National Insurance Contributions increase and continued technology investment, but Bank Net Cash grew further to £7.8m (from £3.3m at FY2025 year end) and free cash flow rose 59% to £21.2m. Growth-verticals revenue (Recycling, books/home-entertainment, final-mile) grew 35%, with Recycling alone up 50%, and the Company secured its largest-ever single book-delivery contract in the period. Two CFO transitions occurred within roughly a year (Paul Baker resigned Mar 2025; George Cooper served as bridge interim CFO; Richard Clay appointed permanent CFO Feb 2026) — an area of financial-leadership discontinuity worth watching, though handled via an orderly, pre-announced internal-bridge succession rather than an unplanned vacancy. Publisher revenue contracted through to 2029 rose to 96% following a Guardian Newspaper Group contract renewal. Management flagged expected H2FY2026 demand tailwinds from the FIFA Men's World Cup and an ongoing collectables sales cycle.</t>
  </si>
  <si>
    <t xml:space="preserve">Recurring findings across the seven-year window</t>
  </si>
  <si>
    <t xml:space="preserve">• The single dominant structural fact shaping FY2019-FY2020 is the unwinding of the 2014-era 'Connect Group' diversification (principally the Tuffnells Parcels Express acquisition), whose failure and eventual £15m disposal — against a purchase price of over £100m — produced years of negative net assets that only reversed in FY2025. This is a capital-allocation legacy issue from an earlier management era, not a reflection of the core newspaper/magazine wholesale business, which has been operating-profit-positive in every single year reviewed.</t>
  </si>
  <si>
    <t xml:space="preserve">• From FY2021 onward, the story is one of a focused, single-segment cash-generative distributor steadily deleveraging, resuming and then materially growing its dividend (from a 1.5p resumption in FY2021 to 8.55p including special dividends by FY2025), and reaching a net cash, positive-net-assets position for the first time in the Company's recent history by FY2025 — a genuine, multi-year turnaround narrative with concrete balance-sheet evidence, not just management assertion.</t>
  </si>
  <si>
    <t xml:space="preserve">• The industry itself provides an unusually strong structural tailwind for cash generation, if not for growth: SNWS operates in a two-wholesaler UK market (with InPost-owned Menzies Distribution as the only other national player) under exclusive, long-term geographic publisher contracts (now extending to 2029-2037), meaning competition is episodic (at multi-year tender renewal) rather than continuous — the risk to this business is overwhelmingly on the demand side (secular print-circulation decline) rather than the competitive side.</t>
  </si>
  <si>
    <t xml:space="preserve">• Legacy liabilities from the divested Tuffnells business have continued to generate small but recurring costs for years after the 2020 sale (the Pensions Regulator's ongoing investigation into the Tuffnells legacy DB scheme, following Tuffnells' own 2023 administration under its new owner) — a reminder that a clean disposal of a failed diversification does not always fully sever a company's exposure to it.</t>
  </si>
  <si>
    <t xml:space="preserve">• Working-capital and payment-timing effects (the 53rd-week distortion in FY2024, McColl's receivable recoveries staged over FY2024-FY2025, the FY2022 Tuffnells earn-out receipt) cause free cash flow to swing considerably from year to year in ways that are mostly timing, not operating performance — a reader should look at multi-year averages and the Bank Net Debt/(Cash) trend rather than any single year's free cash flow figure in isolation.</t>
  </si>
  <si>
    <t xml:space="preserve">Smiths News plc (SNWS) — Value Range, Built Without Reference to the Current Share Price</t>
  </si>
  <si>
    <t xml:space="preserve">Method: DIVIDEND YIELD as the PRIMARY method, with FREE CASH FLOW YIELD and EV/EBITDA as secondary cross-checks — the framework recommended by dedicated peer/market research (see the Peer Comparison and Assumptions-vs-Market sections below) as the way this specific industry is actually priced. SNWS is run and communicated around an explicit capital-allocation/dividend policy (2x ordinary-dividend cover target, special dividends once leverage targets are met) rather than around earnings growth, so its holders are best served pricing it on cash returned/generated relative to price, not on an earnings multiple. EV/EBITDA is added as a capital-structure-neutral cross-check, useful given the balance sheet has swung from net debt to net cash within the last two years. All inputs are assumptions, clearly labelled — change the yellow cells to test sensitivity.</t>
  </si>
  <si>
    <t xml:space="preserve">Step 1 — Starting point: dividend base, 3-year average free cash flow, post-IFRS16 EBITDA, net cash and shares in issue</t>
  </si>
  <si>
    <t xml:space="preserve">FY2025 ordinary dividend per share (pence) — excludes the 3.00p special dividend</t>
  </si>
  <si>
    <t xml:space="preserve">  memo: FY2025 TOTAL dividend declared incl. special (pence, linked to Income Statement tab)</t>
  </si>
  <si>
    <t xml:space="preserve">  Why the ordinary dividend, not the total: special dividends were only introduced from FY2024, enabled by the May 2024 refinancing and the Company's own stated policy of returning surplus cash ONCE leverage targets are met — i.e., they are explicitly a function of the balance sheet reaching a net-cash position, not a guaranteed recurring distribution. Using only the ordinary/base dividend for the primary yield calculation is the more conservative, more repeatable base; the total-dividend basis is shown as a memo sensitivity in Step 3.</t>
  </si>
  <si>
    <t xml:space="preserve">3-year average free cash flow, FY2023-FY2025 (£m, Company APM, calc., linked to Cash Flow tab)</t>
  </si>
  <si>
    <t xml:space="preserve">  Why an average, not the single latest year: FY2024's free cash flow was depressed by a one-off £15.7m working-capital outflow from that year's 53rd trading week (see Cash Flow tab); a 3-year average smooths this and the McColl's-recovery timing effects into a more representative through-cycle base.</t>
  </si>
  <si>
    <t xml:space="preserve">3-year average Adjusted EBITDA, post-IFRS16, FY2023-FY2025 (£m, calc., linked to Company KPIs tab)</t>
  </si>
  <si>
    <t xml:space="preserve">FY2025 Bank Net Debt/(Cash) (£m, Company's primary APM, calc., linked to Company KPIs tab) — NEGATIVE = net cash</t>
  </si>
  <si>
    <t xml:space="preserve">Ordinary shares in issue (millions; FY2025 year end)</t>
  </si>
  <si>
    <t xml:space="preserve">  memo: of which c.5.7m shares (c.2.3%) are held in the Employee Benefit Trust per the FY2025 Annual Report — not separately excluded below, since the Company itself reports DPS and headline metrics on total issued capital.</t>
  </si>
  <si>
    <t xml:space="preserve">Step 2 — Assumptions: required yields and multiple applied (edit the yellow cells to test sensitivity)</t>
  </si>
  <si>
    <t xml:space="preserve">Assumption</t>
  </si>
  <si>
    <t xml:space="preserve">Low case</t>
  </si>
  <si>
    <t xml:space="preserve">Central case</t>
  </si>
  <si>
    <t xml:space="preserve">High case</t>
  </si>
  <si>
    <t xml:space="preserve">Basis</t>
  </si>
  <si>
    <t xml:space="preserve">Required dividend yield (%) — PRIMARY method</t>
  </si>
  <si>
    <t xml:space="preserve">Anchored against the two closest 'mature, high cash-conversion, high-payout UK small-cap' style peers identified in the Peer Comparison below: PayPoint (7.1% trailing yield) and ME Group International (6.4% forward yield). Central case (7.5%) sits just above both, reflecting SNWS's greater single-industry/single-customer-type concentration and a more clearly declining (vs. mature-and-stable) volume base. Low case (9.0%, i.e. a LOWER implied value) applies a wider margin of safety for the structural print-decline risk; high case (6.0%) assumes the market would accept a PayPoint/ME-Group-like yield once the net-cash/positive-net-assets milestones are demonstrated to be durable rather than a one-off inflection.</t>
  </si>
  <si>
    <t xml:space="preserve">Required free cash flow yield (%) — cross-check</t>
  </si>
  <si>
    <t xml:space="preserve">FCF yield is set higher than the dividend yield in every case because SNWS retains a meaningful share of free cash flow beyond the ordinary dividend (for deleveraging and, more recently, special dividends) — a required FCF yield materially below the dividend yield would imply the market prices retained cash flow as being worth MORE per pound than distributed cash flow, which is not the standard assumption for a mature distribution business. Central case (9.0%) sits close to DX Group's and PayPoint's EV/EBITDA-implied cash yields once approximate maintenance capex is netted out.</t>
  </si>
  <si>
    <t xml:space="preserve">EV/EBITDA multiple (x) — secondary cross-check</t>
  </si>
  <si>
    <t xml:space="preserve">Checked directly against the Peer Comparison below: DX Group (6.3x) and PayPoint (5.8x) are the closest operational/style matches; Bunzl (9.8x) is a quality/scale ceiling, not a like-for-like peer. Central case (5.0x) sits below both DX and PayPoint, reflecting SNWS's structurally declining core volumes (vs. DX's mixed growth/decline mix and PayPoint's more diversified payments network) and its much smaller scale and thinner analyst coverage. High case (6.5x) approaches PayPoint's multiple; low case (4.0x) sits close to ME Group's 4.0x, the most conservative of the four live peers.</t>
  </si>
  <si>
    <t xml:space="preserve">Step 3 — Implied value per share by method</t>
  </si>
  <si>
    <t xml:space="preserve">Low</t>
  </si>
  <si>
    <t xml:space="preserve">Central</t>
  </si>
  <si>
    <t xml:space="preserve">High</t>
  </si>
  <si>
    <t xml:space="preserve">PRIMARY — Dividend yield method (note: low case = HIGHER required yield = LOWER value; columns re-ordered for consistency with other methods below)</t>
  </si>
  <si>
    <t xml:space="preserve">  Value per share (pence) = Ordinary DPS / required yield (Low-case yield = 9.0% gives the LOW value; High-case yield = 6.0% gives the HIGH value)</t>
  </si>
  <si>
    <t xml:space="preserve">  memo: value per share if using TOTAL FY2025 dividend incl. special (pence) — sensitivity only, not part of the primary range</t>
  </si>
  <si>
    <t xml:space="preserve">CROSS-CHECK — Free cash flow yield method (3-yr average FCF base, plus net cash)</t>
  </si>
  <si>
    <t xml:space="preserve">  Implied equity value from FCF (£m) = 3-yr avg FCF / required yield (Low-case yield = 12.0% gives the LOW value)</t>
  </si>
  <si>
    <t xml:space="preserve">  less: Bank Net Debt/(Cash) (£m) = implied equity value (£m)</t>
  </si>
  <si>
    <t xml:space="preserve">  Value per share (pence)</t>
  </si>
  <si>
    <t xml:space="preserve">CROSS-CHECK — EV/EBITDA method (3-yr average post-IFRS16 Adjusted EBITDA base)</t>
  </si>
  <si>
    <t xml:space="preserve">  Implied enterprise value (£m)</t>
  </si>
  <si>
    <t xml:space="preserve">SUMMARY — value range, current price deliberately excluded from this analysis</t>
  </si>
  <si>
    <t xml:space="preserve">Value per share (pence) — Dividend yield method (PRIMARY)</t>
  </si>
  <si>
    <t xml:space="preserve">  memo: cross-check — free cash flow yield method (pence)</t>
  </si>
  <si>
    <t xml:space="preserve">  memo: cross-check — EV/EBITDA method (pence)</t>
  </si>
  <si>
    <t xml:space="preserve">• This is a mechanical output of the stated assumptions, not a target price. Move the yellow cells and the range moves with them — that is deliberate, so you can see exactly what each judgment call is worth.</t>
  </si>
  <si>
    <t xml:space="preserve">• Deliberately excludes the current share price throughout, per the brief. Compare this range to the market price yourself as a separate step.</t>
  </si>
  <si>
    <t xml:space="preserve">• The three methods converge reasonably well in their CENTRAL cases (dividend yield ~74p, FCF yield ~99p, EV/EBITDA ~98p) even though they start from different bases (a conservative ordinary-dividend-only base, a fuller free-cash-flow base, and an EBITDA base) — this convergence is itself a useful cross-check, though the dividend-yield method is deliberately the more conservative of the three since it only captures distributed, not retained, cash flow.</t>
  </si>
  <si>
    <t xml:space="preserve">• The Company's FY2025 special dividend (3.0p of the 8.55p total) is explicitly excluded from the PRIMARY dividend-yield base as not yet demonstrated to be a repeatable feature — see the memo "total dividend" sensitivity row above for how the range would look if a reader chose to treat it as sustainable.</t>
  </si>
  <si>
    <t xml:space="preserve">• Not verified against any primary document beyond what was read in this session — treat every figure as provisional until independently checked, per the project's standing rule that no number enters a decision without primary-source verification.</t>
  </si>
  <si>
    <t xml:space="preserve">• The Bank Net Debt/(Cash) figure used throughout (rather than the statutory, lease-inclusive net debt figure) follows the Company's own primary APM and covenant convention — see the Company KPIs tab for the full net-debt-definition discussion. Using the statutory (lease-inclusive) net debt figure instead would reduce every equity value above by the value of the outstanding lease liabilities.</t>
  </si>
  <si>
    <t xml:space="preserve">PEER COMPARISON — sanity-checking the assumptions against 5 sourced comparables</t>
  </si>
  <si>
    <t xml:space="preserve">Why this section exists: there is no listed pure-play UK newspaper/magazine wholesaler peer — SNWS is a single-company sub-sector on the LSE. The set below spans a scale/quality ceiling (Bunzl), the two closest operational/style matches (DX Group, PayPoint), a 'melting ice cube' re-rating template (ME Group International), and a delisted-but-conceptually-relevant former comparator (International Distribution Services/Royal Mail, taken private June 2025). Data as of ~28-29 Aug 2026. SNWS is deliberately excluded from this table — the point is to check the assumptions against the market, not to price SNWS directly off peer multiples (none of the five is a precise like-for-like).</t>
  </si>
  <si>
    <t xml:space="preserve">Why these 5, specifically</t>
  </si>
  <si>
    <t xml:space="preserve">Bunzl plc — live, Main Market (quality/scale ceiling)</t>
  </si>
  <si>
    <t xml:space="preserve">The standard public-market reference for high-quality, value-added distribution: extremely diversified, a serial acquirer, very high cash conversion, low capex. Included as an UPPER ANCHOR for what a well-run, well-diversified distribution business commands when it is not in structural volume decline and does have growth optionality via M&amp;A — not a like-for-like comp. Bunzl is roughly 50x SNWS's market cap and carries none of SNWS's single-industry secular-decline risk; the gap between its ~9.8x EV/EBITDA and SNWS's own much lower implied multiple is a reasonable proxy for the market's quality/growth-vs-decline discount within the same broad distribution-business family.</t>
  </si>
  <si>
    <t xml:space="preserve">DX (Group) plc — live, Main Market</t>
  </si>
  <si>
    <t xml:space="preserve">Probably the closest OPERATIONAL analogue on this list: a UK/Ireland parcel, freight and logistics network operator with regional depot economics and a legacy declining-volume leg (traditional mail) alongside a growing one (e-commerce parcels) — a genuinely comparable network/depot cost structure to SNWS's wholesale-distribution model, even though DX's growth and decline legs run in opposite directions (unlike SNWS, where the core is uniformly declining). DX pays little to no dividend currently, making it a weak income-style comp despite the operational similarity.</t>
  </si>
  <si>
    <t xml:space="preserve">PayPoint plc — live, Main Market</t>
  </si>
  <si>
    <t xml:space="preserve">Not a logistics/distribution business at all (it is a payments and e-commerce network operator), but it is embedded in EXACTLY the same retail channel as SNWS — independent newsagents and convenience stores are PayPoint's core terminal base — and shares the valuation STYLE SNWS is priced on: mature, highly cash-generative, high free-cash-flow conversion, high dividend yield, low-to-mid single-digit P/E, limited/no growth priced in from the core legacy business. Used here as the primary YIELD/CASH-GENERATION-STYLE comparator, not an operational one.</t>
  </si>
  <si>
    <t xml:space="preserve">ME Group International plc (formerly Photo-Me International) — live, Main Market</t>
  </si>
  <si>
    <t xml:space="preserve">A vending/kiosk operator (photobooths, laundry, digital print) — nothing to do with newspaper wholesale operationally — but a textbook UK-listed 'structurally mature, cash-generative, high-yield, low-multiple' business that the market has positively RE-RATED in recent years once it proved cash generation and sustained capital returns. Included as a stylistic template for what a re-rating in SNWS could look like once its own net-cash, positive-net-assets milestones are demonstrated to be durable rather than a one-off inflection.</t>
  </si>
  <si>
    <t xml:space="preserve">International Distribution Services (Royal Mail) — delisted, historical/contextual only</t>
  </si>
  <si>
    <t xml:space="preserve">No longer public: taken private by Daniel Křetínský's EP Group (~£3.57bn deal) in June 2025. While listed, it was the standard UK reference for a structurally-declining-volumes, near-monopoly/regulated distribution network with a high nominal yield — the closest CONCEPTUAL match to SNWS's risk profile of any UK-listed name, even though the actual multiples are no longer observable. Its removal from the public market is itself informative: it suggests that once a business of this character gets cheap enough, financial buyers — not competing operators — have historically found it attractive privately, worth flagging as an M&amp;A/private-market data point rather than a live trading comp.</t>
  </si>
  <si>
    <t xml:space="preserve">Peer</t>
  </si>
  <si>
    <t xml:space="preserve">EV/EBITDA (x)</t>
  </si>
  <si>
    <t xml:space="preserve">EV/Revenue (x)</t>
  </si>
  <si>
    <t xml:space="preserve">P/E (x)</t>
  </si>
  <si>
    <t xml:space="preserve">Div. yield (%)</t>
  </si>
  <si>
    <t xml:space="preserve">Data as of</t>
  </si>
  <si>
    <t xml:space="preserve">Bunzl plc</t>
  </si>
  <si>
    <t xml:space="preserve">28-29 Aug 2026</t>
  </si>
  <si>
    <t xml:space="preserve">DX (Group) plc</t>
  </si>
  <si>
    <t xml:space="preserve">PayPoint plc</t>
  </si>
  <si>
    <t xml:space="preserve">ME Group International plc</t>
  </si>
  <si>
    <t xml:space="preserve">International Distribution Services (Royal Mail) — delisted</t>
  </si>
  <si>
    <t xml:space="preserve">Taken private ~Jun 2025</t>
  </si>
  <si>
    <t xml:space="preserve">Peer average (4 live peers, excl. IDS/Royal Mail)</t>
  </si>
  <si>
    <t xml:space="preserve">SNWS — assumption-implied EV/EBITDA and dividend yield, central case (for comparison to the peer rows above)</t>
  </si>
  <si>
    <t xml:space="preserve">How this squares: SNWS's central-case EV/EBITDA assumption of 5.0x sits below both DX Group (6.3x) and PayPoint (5.8x) — the two closest operational/style peers — appropriately reflecting SNWS's structurally declining core volumes and thinner analyst coverage, while sitting above ME Group's 4.0x. The central-case required dividend yield of 7.5% sits just above PayPoint's 7.1% trailing yield and ME Group's 6.4% forward yield, again a reasonable small additional risk premium for SNWS's greater single-industry concentration. Net effect: the peer table does not suggest either assumption needs to move materially — both are anchored specifically against the closest available comparables, in a field where none is a clean like-for-like and one relevant historical comparator (Royal Mail/IDS) has since left the public market entirely.</t>
  </si>
  <si>
    <t xml:space="preserve">ASSUMPTIONS vs MARKET EXPECTATIONS — how each input was checked, and where judgment diverges</t>
  </si>
  <si>
    <t xml:space="preserve">This section checks the assumptions above against independently-sourced market data (not against SNWS's own share price, which is deliberately excluded from this entire valuation) — as of 28-29 Aug 2026.</t>
  </si>
  <si>
    <t xml:space="preserve">Where this diverges from a strict market read, and why</t>
  </si>
  <si>
    <t xml:space="preserve">Required dividend yield (9.0% / 7.5% / 6.0%)</t>
  </si>
  <si>
    <t xml:space="preserve">Checked directly against PayPoint (7.1% trailing) and ME Group International (6.4% forward) — the two UK-listed 'mature, cash-generative, high-payout' style peers identified in the Peer Comparison above. The UK 10-year gilt yield was also checked as a risk-free-rate reference point: 5.15% as of 28 Aug 2026 (tradingeconomics.com).</t>
  </si>
  <si>
    <t xml:space="preserve">A required equity/dividend yield of 6.0%-9.0% implies only a 0.85-3.85 percentage-point premium over the 5.15% risk-free gilt yield — on the low side of the roughly 4-6% total equity-risk-premium-plus-size-premium territory that would typically be expected for a small-cap equity investment (see the note below on ERP data quality). This arguably argues for treating the HIGH-CASE end of this range (i.e., the more conservative, lower-value 9.0% required yield) as at least as defensible as the central case, rather than the range being biased toward the optimistic end.</t>
  </si>
  <si>
    <t xml:space="preserve">Required free cash flow yield (12.0% / 9.0% / 7.0%) and EV/EBITDA multiple (4.0x / 5.0x / 6.5x)</t>
  </si>
  <si>
    <t xml:space="preserve">Checked against the same 4 live peers (DX Group, PayPoint, Bunzl, ME Group) in the Peer Comparison table above.</t>
  </si>
  <si>
    <t xml:space="preserve">No SNWS-specific sell-side consensus multiple or price target was located via public sources in this research pass (SNWS's broker coverage was not separately confirmed) — these cross-checks are grounded in comparable-company data only, not in any independent analyst view of SNWS itself.</t>
  </si>
  <si>
    <t xml:space="preserve">Equity risk premium / discount-rate context (for a reader who wants to build a full DCF/DDM alongside this range)</t>
  </si>
  <si>
    <t xml:space="preserve">UK 10-year gilt yield: 5.15% (28 Aug 2026). Mature-market equity risk premium per Damodaran's July 2026 dataset: approximately 4.2% baseline (a precise UK-specific line was not confirmed in this research pass). UK-specific practitioner-survey ERP figures found were dated (a Jan 2023 print of 6.97%) and are flagged as stale rather than current.</t>
  </si>
  <si>
    <t xml:space="preserve">This is the weakest-sourced input in the whole valuation. A reader building a full DCF/DDM cross-check (which the now-contracted publisher revenue visibility to 2029-2037 would support unusually well for a structurally-declining business) should pull a live UK-specific ERP and a small-cap size premium (e.g., from Kroll's Cost of Capital Navigator) directly, rather than relying on the round-number dividend/FCF-yield conventions used above.</t>
  </si>
  <si>
    <t xml:space="preserve">  Sources: peer/market data as tabulated above; tradingeconomics.com (UK 10-year gilt yield, 28 Aug 2026); elitecurrensea.com summary of Damodaran July 2026 ERP data; gurufocus.com (UK Total Equity Risk Premium, dated Jan 2023, flagged stale); dedicated peer/valuation research pass, 29 Aug 2026.</t>
  </si>
  <si>
    <t xml:space="preserve">Note: this valuation deliberately does not compare the range above to SNWS's current market price at any point. That comparison is a separate step, to be taken only after the figures above have been checked.</t>
  </si>
  <si>
    <t xml:space="preserve">Smiths News plc (SNWS) — Ownership &amp; Governance Structure</t>
  </si>
  <si>
    <t xml:space="preserve">Primary sources: FY2024 and FY2025 Annual Reports &amp; Accounts (Directors' Report substantial-shareholdings tables; Remuneration Report beneficial-interest tables; Corporate Governance Report for board roster and independence classification; Share Capital note); H1FY2026 interim report (6 May 2026) and FY2026 trading update (29 Jan 2026) for the most recent CEO/CFO confirmation. One item is flagged as SECONDARY/web-sourced and not yet cross-checked against a Smiths News primary filing: a 4 August 2026 TR-1 'Holding(s) in Company' RNS (via Investegate/Kalkine) showing Aberforth Partners LLP's stake reduced from 17.21% to 15.913% — genuine regulatory disclosure, but post-dates the FY2025 Annual Report and should be re-verified at the next filing.</t>
  </si>
  <si>
    <t xml:space="preserve">A. Share capital structure</t>
  </si>
  <si>
    <t xml:space="preserve">Ordinary shares in issue, 5p nominal each (as at FY2025 Annual Report, 30 Aug 2025)</t>
  </si>
  <si>
    <t xml:space="preserve">£m</t>
  </si>
  <si>
    <t xml:space="preserve">  of which held in the Employee Benefit Trust (not in public free float)</t>
  </si>
  <si>
    <t xml:space="preserve">  Market capitalisation (secondary source, investing.com, ~7 Aug 2026) — for reference only, NOT used in the Valuation tab</t>
  </si>
  <si>
    <t xml:space="preserve">~£167-171m</t>
  </si>
  <si>
    <t xml:space="preserve">B. Board roster and independence classification, as at the FY2025 Annual Report and subsequent developments to Aug 2026</t>
  </si>
  <si>
    <t xml:space="preserve">Name</t>
  </si>
  <si>
    <t xml:space="preserve">Role</t>
  </si>
  <si>
    <t xml:space="preserve">Classification</t>
  </si>
  <si>
    <t xml:space="preserve">Appointed / Departed</t>
  </si>
  <si>
    <t xml:space="preserve">Notes</t>
  </si>
  <si>
    <t xml:space="preserve">David Blackwood</t>
  </si>
  <si>
    <t xml:space="preserve">Chairman; Nominations Committee Chair</t>
  </si>
  <si>
    <t xml:space="preserve">Independent (on appointment, 2018 Code chair test)</t>
  </si>
  <si>
    <t xml:space="preserve">2020</t>
  </si>
  <si>
    <t xml:space="preserve">In post ~5-6 years; no change</t>
  </si>
  <si>
    <t xml:space="preserve">Jonathan Bunting</t>
  </si>
  <si>
    <t xml:space="preserve">Chief Executive Officer</t>
  </si>
  <si>
    <t xml:space="preserve">Executive (not independent)</t>
  </si>
  <si>
    <t xml:space="preserve">Interim Nov 2019, confirmed Jun 2020</t>
  </si>
  <si>
    <t xml:space="preserve">In post ~6 years; long, stable tenure</t>
  </si>
  <si>
    <t xml:space="preserve">Richard Clay</t>
  </si>
  <si>
    <t xml:space="preserve">Chief Financial Officer</t>
  </si>
  <si>
    <t xml:space="preserve">Board Jul 2025; role from Feb 2026</t>
  </si>
  <si>
    <t xml:space="preserve">Succeeds Paul Baker (resigned Mar 2025; departed Nov 2025); George Cooper (Group Financial Controller) bridged as interim CFO Nov 2025-Feb 2026</t>
  </si>
  <si>
    <t xml:space="preserve">Mark Whiteling</t>
  </si>
  <si>
    <t xml:space="preserve">Senior Independent Director; Audit Committee Chair</t>
  </si>
  <si>
    <t xml:space="preserve">Independent NED</t>
  </si>
  <si>
    <t xml:space="preserve">2017</t>
  </si>
  <si>
    <t xml:space="preserve">In post ~6+ years</t>
  </si>
  <si>
    <t xml:space="preserve">Michael Holt</t>
  </si>
  <si>
    <t xml:space="preserve">Remuneration Committee Chair; Colleague-Engagement NED</t>
  </si>
  <si>
    <t xml:space="preserve">Took Remuneration chair Jan 2025 (routine succession)</t>
  </si>
  <si>
    <t xml:space="preserve">Deborah Rabey</t>
  </si>
  <si>
    <t xml:space="preserve">Non-Executive Director</t>
  </si>
  <si>
    <t xml:space="preserve">2023</t>
  </si>
  <si>
    <t xml:space="preserve">Manju Malhotra</t>
  </si>
  <si>
    <t xml:space="preserve">16 Jan 2025</t>
  </si>
  <si>
    <t xml:space="preserve">Replaced Denise Collis, who retired at the routine 9-year Code tenure limit — not a stress-driven departure</t>
  </si>
  <si>
    <t xml:space="preserve">Board composition: 2 executives (CEO, CFO) and 5 independent non-executives (incl. the independent Chairman) — a majority-independent board, consistent with the UK Corporate Governance Code, and the Company states all NEDs are considered independent.</t>
  </si>
  <si>
    <t xml:space="preserve">C. Directors' beneficial shareholdings (FY2025 Annual Report, audited, as at 30 Aug 2025 vs. 31 Aug 2024)</t>
  </si>
  <si>
    <t xml:space="preserve">Director</t>
  </si>
  <si>
    <t xml:space="preserve">Holding 31 Aug 2024</t>
  </si>
  <si>
    <t xml:space="preserve">Holding 30 Aug 2025</t>
  </si>
  <si>
    <t xml:space="preserve">% of issued capital (calc.)</t>
  </si>
  <si>
    <t xml:space="preserve">Jonathan Bunting (CEO)</t>
  </si>
  <si>
    <t xml:space="preserve">231% of 200%-of-salary shareholding guideline — well above target</t>
  </si>
  <si>
    <t xml:space="preserve">Paul Baker (CFO, resigned Mar 2025)</t>
  </si>
  <si>
    <t xml:space="preserve">130% of guideline; award subsequently lapsed on departure per FY2025 Remuneration Report</t>
  </si>
  <si>
    <t xml:space="preserve">David Blackwood (Chairman)</t>
  </si>
  <si>
    <t xml:space="preserve">Mark Whiteling (SID)</t>
  </si>
  <si>
    <t xml:space="preserve">Appointed 16 Jan 2025</t>
  </si>
  <si>
    <t xml:space="preserve">Total, currently-serving directors ONLY, i.e. excluding Paul Baker who resigned Mar 2025 (calc.)</t>
  </si>
  <si>
    <t xml:space="preserve">As % of issued capital (247.7m shares) (calc.)</t>
  </si>
  <si>
    <t xml:space="preserve">Collective director shareholding is small in percentage-of-company terms (~1.0-1.3%, typical for a small-cap with a large share count), but the CEO individually holds well above his 200%-of-salary shareholding guideline (231%) — reasonable management/shareholder alignment in value terms even where the aggregate % float held is thin.</t>
  </si>
  <si>
    <t xml:space="preserve">D. Substantial shareholders — 3%+ of voting rights (DTR5 disclosure regime)</t>
  </si>
  <si>
    <t xml:space="preserve">Holder</t>
  </si>
  <si>
    <t xml:space="preserve">% at 31 Aug 2024
(FY2024 AR)</t>
  </si>
  <si>
    <t xml:space="preserve">% at 30 Aug 2025
(FY2025 AR)</t>
  </si>
  <si>
    <t xml:space="preserve">Nature of holder</t>
  </si>
  <si>
    <t xml:space="preserve">Aberforth Partners LLP</t>
  </si>
  <si>
    <t xml:space="preserve">UK small/mid-cap specialist value-fund manager (runs Aberforth Smaller Companies Trust and pooled funds); no public activist-campaign history found for SNWS. Largest shareholder throughout.</t>
  </si>
  <si>
    <t xml:space="preserve">FORUM Family Office Value Fund / Small Cap Fund</t>
  </si>
  <si>
    <t xml:space="preserve">Luxembourg-domiciled fund (managed by Axxion SA) investing on behalf of a German family office — a concentrated, patient institutional-style holder, NOT the founder or a founding family of SNWS itself.</t>
  </si>
  <si>
    <t xml:space="preserve">M&amp;G Investments</t>
  </si>
  <si>
    <t xml:space="preserve">Large diversified UK/international asset manager; conventional institutional holder — stake nearly doubled year-on-year.</t>
  </si>
  <si>
    <t xml:space="preserve">Hargreaves Lansdown</t>
  </si>
  <si>
    <t xml:space="preserve">Retail investment platform/nominee — aggregated holdings on behalf of many individual retail investors, not a single decision-making beneficial owner.</t>
  </si>
  <si>
    <t xml:space="preserve">Interactive Investor</t>
  </si>
  <si>
    <t xml:space="preserve">Retail investment platform/nominee (as above).</t>
  </si>
  <si>
    <t xml:space="preserve">Worsley Investors Limited</t>
  </si>
  <si>
    <t xml:space="preserve">A small, itself-listed closed-end investment vehicle (LSE: WINV) — a fund-type holder, not an individual or founder entity.</t>
  </si>
  <si>
    <t xml:space="preserve">AJ Bell</t>
  </si>
  <si>
    <t xml:space="preserve">Retail investment platform/nominee (as above); newly crossed the 3% disclosure threshold in FY2025.</t>
  </si>
  <si>
    <t xml:space="preserve">Fidelity International Limited</t>
  </si>
  <si>
    <t xml:space="preserve">Conventional institutional holder; dropped out of the 3%+ list between the two report dates.</t>
  </si>
  <si>
    <t xml:space="preserve">⚠ SECONDARY-SOURCE UPDATE, not yet in any SNWS annual report — flagged, needs primary cross-check at next filing</t>
  </si>
  <si>
    <t xml:space="preserve">A TR-1 'Holding(s) in Company' RNS dated 4 August 2026 (transaction date 3 Aug 2026), found via Investegate/Kalkine Media (web search, not yet reconciled to a Company annual report), shows Aberforth Partners LLP (via Nortrust Nominees Ltd) reduced from 17.21% to 15.913% of voting rights (39,408,776 shares) — a disposal crossing a notifiable threshold downward. This is a genuine regulatory filing, but postdates the FY2025 Annual Report used elsewhere on this tab; treat the 15.913% figure as indicative pending confirmation in the Company's own next interim/annual report. No other 2025-2026 TR-1 notices were found in the web search performed for this section.</t>
  </si>
  <si>
    <t xml:space="preserve">E. Ownership concentration summary</t>
  </si>
  <si>
    <t xml:space="preserve">Top 2 holders combined (Aberforth + FORUM), FY2025 AR basis (calc.)</t>
  </si>
  <si>
    <t xml:space="preserve">Retail-platform nominee holdings combined (Hargreaves Lansdown + Interactive Investor + AJ Bell), FY2025 AR basis (calc.)</t>
  </si>
  <si>
    <t xml:space="preserve">• No shareholder holds anywhere near a controlling (&gt;30%) or even blocking (&gt;25%) stake. The largest holder (Aberforth, ~16-17%) is a conventional UK small-cap value-fund manager, not a founder, an activist, or a strategic trade holder.</t>
  </si>
  <si>
    <t xml:space="preserve">• The top two holders (Aberforth + FORUM) together hold close to 30% of voting rights — a fairly concentrated top-of-register for a small-cap — but this is split between two independent, non-activist institutions with no disclosed coordination between them, rather than one controlling party.</t>
  </si>
  <si>
    <t xml:space="preserve">• No founder-family control exists: SNWS has no founding-family shareholder block, and FORUM (despite its 'Family Office' name) is a third-party German family-office fund, not SNWS's own founders or management family.</t>
  </si>
  <si>
    <t xml:space="preserve">• No disclosed activist stake or public campaign was found for any holder on the register — a search for well-known UK small-cap activists (Harwood Capital, Gatemore Capital, Slater Investments, Metage Capital, Hosking Partners) against SNWS's shareholder register and news coverage returned no matches.</t>
  </si>
  <si>
    <t xml:space="preserve">• A meaningful ~15-16% of the register sits in retail-platform nominee names (Hargreaves Lansdown, Interactive Investor, AJ Bell), representing large numbers of individual retail holders rather than a coordinated institutional voting bloc.</t>
  </si>
  <si>
    <t xml:space="preserve">F. What this ownership structure means for governance (plain language)</t>
  </si>
  <si>
    <t xml:space="preserve">SNWS has a dispersed, institutionally-owned register with no controlling shareholder and no visible activist investor — the classic profile of a UK small-cap where the Board itself (via a fully independent NED cohort) is the primary internal check on management, rather than a dominant outside shareholder forcing change. This places extra weight on board independence and succession discipline, since no single holder has the stake to force change unilaterally.</t>
  </si>
  <si>
    <t xml:space="preserve">The absence of an activist or strategic holder means the multi-year turnaround narrative (Tuffnells exit, deleveraging, dividend resumption and growth, the FY2025 net-cash/positive-net-assets milestones) has run without any external forcing mechanism — it reflects the existing Board and management delivering on their own initiative, for better (genuine, demonstrated execution) or worse (no independent check if execution had instead stalled).</t>
  </si>
  <si>
    <t xml:space="preserve">The Chairman and CEO both show long, stable tenure (5-6 years each), with no leadership-stress signal at the top. The one area of real turnover is the CFO seat, which changed hands twice within roughly a year (Baker to interim Cooper to Clay) — but this was handled via a pre-announced, internal-bridge succession (Clay's appointment was announced 30 Jul 2025, well ahead of Baker's actual Nov 2025 departure, with an internal Group Financial Controller bridging the gap) rather than an unplanned vacancy, which is a materially more orderly pattern than the leadership gap seen elsewhere in this project's peer-company reviews.</t>
  </si>
  <si>
    <t xml:space="preserve">The Company's 2014-2020 corporate history (diversifying into Connect Group plc, then divesting back to a pure-play Smiths News focus) was executed via ordinary Companies House name changes and business disposals — no scheme of arrangement, takeover, or shareholder vote was required at any point in that history, per the FY2021 Annual Report's own disclosure. This is a materially simpler governance history than a company that has been through a contested takeover or scheme process.</t>
  </si>
  <si>
    <t xml:space="preserve">Recent institutional register movements (M&amp;G roughly doubling its stake FY2024-FY2025; Aberforth trimming its stake by ~1.3 percentage points per the flagged Aug 2026 secondary-source filing) are the kind of ordinary institutional portfolio rebalancing seen at many small-caps and do not, on the evidence reviewed, indicate a coordinated stance for or against the Company's current strategy.</t>
  </si>
  <si>
    <t xml:space="preserve">Sources: FY2024 and FY2025 Annual Reports &amp; Accounts (Directors' Report, Remuneration Report, Corporate Governance Report, Share Capital note); H1FY2026 interim report (6 May 2026); FY2026 trading update (29 Jan 2026); dedicated ownership/governance research pass, 29 Aug 2026, incl. Investegate, Kalkine Media, Wikipedia and investing.com for the items explicitly flagged as secondary-sourced above.</t>
  </si>
</sst>
</file>

<file path=xl/styles.xml><?xml version="1.0" encoding="utf-8"?>
<styleSheet xmlns="http://schemas.openxmlformats.org/spreadsheetml/2006/main">
  <numFmts count="20">
    <numFmt numFmtId="164" formatCode="General"/>
    <numFmt numFmtId="165" formatCode="#,##0.0;\(#,##0.0\);\-"/>
    <numFmt numFmtId="166" formatCode="0.0;\(0.0\);&quot;n/a&quot;"/>
    <numFmt numFmtId="167" formatCode="#,##0.0"/>
    <numFmt numFmtId="168" formatCode="0.0\p;\(0.0&quot;p)&quot;"/>
    <numFmt numFmtId="169" formatCode="0.00"/>
    <numFmt numFmtId="170" formatCode="#,##0.0;&quot;n/a&quot;"/>
    <numFmt numFmtId="171" formatCode="#,##0.0\%"/>
    <numFmt numFmtId="172" formatCode="#,##0.0;\(#,##0.0\)"/>
    <numFmt numFmtId="173" formatCode="0.0%"/>
    <numFmt numFmtId="174" formatCode="0.00\x"/>
    <numFmt numFmtId="175" formatCode="0.00\p"/>
    <numFmt numFmtId="176" formatCode="0.0\x;&quot;n/a&quot;"/>
    <numFmt numFmtId="177" formatCode="0.00\x;&quot;n/a&quot;"/>
    <numFmt numFmtId="178" formatCode="0.0%;&quot;n/a&quot;"/>
    <numFmt numFmtId="179" formatCode="0.0\x"/>
    <numFmt numFmtId="180" formatCode="#,##0;&quot;n/a&quot;"/>
    <numFmt numFmtId="181" formatCode="#,##0"/>
    <numFmt numFmtId="182" formatCode="0.00%"/>
    <numFmt numFmtId="183" formatCode="0.00%;;\—"/>
  </numFmts>
  <fonts count="30">
    <font>
      <sz val="11"/>
      <color theme="1"/>
      <name val="Calibri"/>
      <family val="2"/>
      <charset val="1"/>
    </font>
    <font>
      <sz val="10"/>
      <name val="Arial"/>
      <family val="0"/>
    </font>
    <font>
      <sz val="10"/>
      <name val="Arial"/>
      <family val="0"/>
    </font>
    <font>
      <sz val="10"/>
      <name val="Arial"/>
      <family val="0"/>
    </font>
    <font>
      <b val="true"/>
      <sz val="12"/>
      <color rgb="FF1F3864"/>
      <name val="Arial"/>
      <family val="0"/>
      <charset val="1"/>
    </font>
    <font>
      <i val="true"/>
      <sz val="8"/>
      <color rgb="FF808080"/>
      <name val="Arial"/>
      <family val="0"/>
      <charset val="1"/>
    </font>
    <font>
      <b val="true"/>
      <sz val="10"/>
      <color rgb="FFFFFFFF"/>
      <name val="Arial"/>
      <family val="0"/>
      <charset val="1"/>
    </font>
    <font>
      <b val="true"/>
      <sz val="9"/>
      <name val="Arial"/>
      <family val="0"/>
      <charset val="1"/>
    </font>
    <font>
      <sz val="9"/>
      <name val="Arial"/>
      <family val="0"/>
      <charset val="1"/>
    </font>
    <font>
      <sz val="10"/>
      <name val="Arial"/>
      <family val="2"/>
    </font>
    <font>
      <b val="true"/>
      <sz val="9"/>
      <color rgb="FF1F3864"/>
      <name val="Arial"/>
      <family val="0"/>
      <charset val="1"/>
    </font>
    <font>
      <i val="true"/>
      <sz val="9"/>
      <color rgb="FFC00000"/>
      <name val="Arial"/>
      <family val="0"/>
      <charset val="1"/>
    </font>
    <font>
      <b val="true"/>
      <sz val="8"/>
      <color rgb="FF006100"/>
      <name val="Arial"/>
      <family val="0"/>
      <charset val="1"/>
    </font>
    <font>
      <i val="true"/>
      <sz val="8.5"/>
      <color rgb="FFC00000"/>
      <name val="Arial"/>
      <family val="0"/>
      <charset val="1"/>
    </font>
    <font>
      <b val="true"/>
      <sz val="11"/>
      <color rgb="FF1F3864"/>
      <name val="Arial"/>
      <family val="0"/>
      <charset val="1"/>
    </font>
    <font>
      <b val="true"/>
      <sz val="10"/>
      <color rgb="FF1F3864"/>
      <name val="Arial"/>
      <family val="0"/>
      <charset val="1"/>
    </font>
    <font>
      <b val="true"/>
      <sz val="8.5"/>
      <color rgb="FF1F3864"/>
      <name val="Arial"/>
      <family val="0"/>
      <charset val="1"/>
    </font>
    <font>
      <sz val="8.5"/>
      <name val="Arial"/>
      <family val="0"/>
      <charset val="1"/>
    </font>
    <font>
      <i val="true"/>
      <sz val="8.5"/>
      <color rgb="FF808080"/>
      <name val="Arial"/>
      <family val="0"/>
      <charset val="1"/>
    </font>
    <font>
      <b val="true"/>
      <sz val="18"/>
      <color rgb="FF000000"/>
      <name val="Calibri"/>
      <family val="2"/>
    </font>
    <font>
      <sz val="10"/>
      <color rgb="FF000000"/>
      <name val="Calibri"/>
      <family val="2"/>
    </font>
    <font>
      <b val="true"/>
      <sz val="13"/>
      <name val="Arial"/>
      <family val="0"/>
      <charset val="1"/>
    </font>
    <font>
      <b val="true"/>
      <i val="true"/>
      <sz val="9"/>
      <color rgb="FF1F3864"/>
      <name val="Arial"/>
      <family val="0"/>
      <charset val="1"/>
    </font>
    <font>
      <i val="true"/>
      <sz val="8.5"/>
      <name val="Arial"/>
      <family val="0"/>
      <charset val="1"/>
    </font>
    <font>
      <i val="true"/>
      <sz val="8"/>
      <name val="Arial"/>
      <family val="0"/>
      <charset val="1"/>
    </font>
    <font>
      <sz val="8"/>
      <name val="Arial"/>
      <family val="0"/>
      <charset val="1"/>
    </font>
    <font>
      <b val="true"/>
      <sz val="13"/>
      <color rgb="FF1F3864"/>
      <name val="Arial"/>
      <family val="0"/>
      <charset val="1"/>
    </font>
    <font>
      <b val="true"/>
      <sz val="10"/>
      <name val="Arial"/>
      <family val="0"/>
      <charset val="1"/>
    </font>
    <font>
      <i val="true"/>
      <sz val="9"/>
      <name val="Arial"/>
      <family val="0"/>
      <charset val="1"/>
    </font>
    <font>
      <b val="true"/>
      <sz val="9"/>
      <color rgb="FFC00000"/>
      <name val="Arial"/>
      <family val="0"/>
      <charset val="1"/>
    </font>
  </fonts>
  <fills count="6">
    <fill>
      <patternFill patternType="none"/>
    </fill>
    <fill>
      <patternFill patternType="gray125"/>
    </fill>
    <fill>
      <patternFill patternType="solid">
        <fgColor rgb="FF1F3864"/>
        <bgColor rgb="FF333333"/>
      </patternFill>
    </fill>
    <fill>
      <patternFill patternType="solid">
        <fgColor rgb="FFFCE4D6"/>
        <bgColor rgb="FFD9D9D9"/>
      </patternFill>
    </fill>
    <fill>
      <patternFill patternType="solid">
        <fgColor rgb="FFD9E2F3"/>
        <bgColor rgb="FFD9D9D9"/>
      </patternFill>
    </fill>
    <fill>
      <patternFill patternType="solid">
        <fgColor rgb="FFFFFF99"/>
        <bgColor rgb="FFFCE4D6"/>
      </patternFill>
    </fill>
  </fills>
  <borders count="2">
    <border diagonalUp="false" diagonalDown="false">
      <left/>
      <right/>
      <top/>
      <bottom/>
      <diagonal/>
    </border>
    <border diagonalUp="false" diagonalDown="false">
      <left/>
      <right/>
      <top/>
      <bottom style="thin">
        <color rgb="FFBFBFBF"/>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77">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true" applyAlignment="false" applyProtection="false">
      <alignment horizontal="general" vertical="bottom" textRotation="0" wrapText="false" indent="0" shrinkToFit="false"/>
      <protection locked="true" hidden="false"/>
    </xf>
    <xf numFmtId="164" fontId="6" fillId="2" borderId="0" xfId="0" applyFont="true" applyBorder="false" applyAlignment="true" applyProtection="false">
      <alignment horizontal="center" vertical="bottom" textRotation="0" wrapText="fals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5" fontId="7" fillId="0" borderId="1" xfId="0" applyFont="true" applyBorder="true" applyAlignment="false" applyProtection="false">
      <alignment horizontal="general" vertical="bottom" textRotation="0" wrapText="false" indent="0" shrinkToFit="false"/>
      <protection locked="true" hidden="false"/>
    </xf>
    <xf numFmtId="164" fontId="8" fillId="3" borderId="0" xfId="0" applyFont="true" applyBorder="false" applyAlignment="false" applyProtection="false">
      <alignment horizontal="general" vertical="bottom" textRotation="0" wrapText="false" indent="0" shrinkToFit="false"/>
      <protection locked="true" hidden="false"/>
    </xf>
    <xf numFmtId="165" fontId="8" fillId="0" borderId="1" xfId="0" applyFont="true" applyBorder="true" applyAlignment="false" applyProtection="false">
      <alignment horizontal="general" vertical="bottom" textRotation="0" wrapText="false" indent="0" shrinkToFit="false"/>
      <protection locked="true" hidden="false"/>
    </xf>
    <xf numFmtId="165" fontId="0" fillId="0" borderId="0" xfId="0" applyFont="false" applyBorder="false" applyAlignment="false" applyProtection="false">
      <alignment horizontal="general" vertical="bottom" textRotation="0" wrapText="false" indent="0" shrinkToFit="false"/>
      <protection locked="true" hidden="false"/>
    </xf>
    <xf numFmtId="164" fontId="8" fillId="0" borderId="0" xfId="0" applyFont="true" applyBorder="false" applyAlignment="false" applyProtection="false">
      <alignment horizontal="general" vertical="bottom" textRotation="0" wrapText="false" indent="0" shrinkToFit="false"/>
      <protection locked="true" hidden="false"/>
    </xf>
    <xf numFmtId="166" fontId="8" fillId="0" borderId="1" xfId="0" applyFont="true" applyBorder="true" applyAlignment="false" applyProtection="false">
      <alignment horizontal="general" vertical="bottom" textRotation="0" wrapText="false" indent="0" shrinkToFit="false"/>
      <protection locked="true" hidden="false"/>
    </xf>
    <xf numFmtId="164" fontId="10" fillId="0" borderId="0" xfId="0" applyFont="true" applyBorder="false" applyAlignment="false" applyProtection="false">
      <alignment horizontal="general" vertical="bottom" textRotation="0" wrapText="false" indent="0" shrinkToFit="false"/>
      <protection locked="true" hidden="false"/>
    </xf>
    <xf numFmtId="165" fontId="11" fillId="0" borderId="0" xfId="0" applyFont="true" applyBorder="false" applyAlignment="false" applyProtection="false">
      <alignment horizontal="general" vertical="bottom" textRotation="0" wrapText="false" indent="0" shrinkToFit="false"/>
      <protection locked="true" hidden="false"/>
    </xf>
    <xf numFmtId="165" fontId="7" fillId="0" borderId="0" xfId="0" applyFont="true" applyBorder="false" applyAlignment="false" applyProtection="false">
      <alignment horizontal="general" vertical="bottom" textRotation="0" wrapText="false" indent="0" shrinkToFit="false"/>
      <protection locked="true" hidden="false"/>
    </xf>
    <xf numFmtId="164" fontId="12" fillId="0" borderId="0" xfId="0" applyFont="true" applyBorder="false" applyAlignment="false" applyProtection="false">
      <alignment horizontal="general" vertical="bottom" textRotation="0" wrapText="false" indent="0" shrinkToFit="false"/>
      <protection locked="true" hidden="false"/>
    </xf>
    <xf numFmtId="167" fontId="8" fillId="0" borderId="0" xfId="0" applyFont="true" applyBorder="false" applyAlignment="false" applyProtection="false">
      <alignment horizontal="general" vertical="bottom" textRotation="0" wrapText="false" indent="0" shrinkToFit="false"/>
      <protection locked="true" hidden="false"/>
    </xf>
    <xf numFmtId="168" fontId="10" fillId="0" borderId="0" xfId="0" applyFont="true" applyBorder="false" applyAlignment="false" applyProtection="false">
      <alignment horizontal="general" vertical="bottom" textRotation="0" wrapText="false" indent="0" shrinkToFit="false"/>
      <protection locked="true" hidden="false"/>
    </xf>
    <xf numFmtId="164" fontId="13" fillId="0" borderId="0" xfId="0" applyFont="true" applyBorder="true" applyAlignment="false" applyProtection="false">
      <alignment horizontal="general" vertical="bottom" textRotation="0" wrapText="false" indent="0" shrinkToFit="false"/>
      <protection locked="true" hidden="false"/>
    </xf>
    <xf numFmtId="164" fontId="7" fillId="3" borderId="0" xfId="0" applyFont="true" applyBorder="false" applyAlignment="false" applyProtection="false">
      <alignment horizontal="general" vertical="bottom" textRotation="0" wrapText="false" indent="0" shrinkToFit="false"/>
      <protection locked="true" hidden="false"/>
    </xf>
    <xf numFmtId="164" fontId="14" fillId="0" borderId="0" xfId="0" applyFont="true" applyBorder="false" applyAlignment="false" applyProtection="false">
      <alignment horizontal="general" vertical="bottom" textRotation="0" wrapText="false" indent="0" shrinkToFit="false"/>
      <protection locked="true" hidden="false"/>
    </xf>
    <xf numFmtId="169" fontId="7" fillId="0" borderId="0" xfId="0" applyFont="true" applyBorder="false" applyAlignment="false" applyProtection="false">
      <alignment horizontal="general" vertical="bottom" textRotation="0" wrapText="false" indent="0" shrinkToFit="false"/>
      <protection locked="true" hidden="false"/>
    </xf>
    <xf numFmtId="167" fontId="7" fillId="0" borderId="0" xfId="0" applyFont="true" applyBorder="false" applyAlignment="false" applyProtection="false">
      <alignment horizontal="general" vertical="bottom" textRotation="0" wrapText="false" indent="0" shrinkToFit="false"/>
      <protection locked="true" hidden="false"/>
    </xf>
    <xf numFmtId="164" fontId="15" fillId="4" borderId="0" xfId="0" applyFont="true" applyBorder="true" applyAlignment="false" applyProtection="false">
      <alignment horizontal="general" vertical="bottom" textRotation="0" wrapText="false" indent="0" shrinkToFit="false"/>
      <protection locked="true" hidden="false"/>
    </xf>
    <xf numFmtId="164" fontId="16" fillId="0" borderId="0" xfId="0" applyFont="true" applyBorder="false" applyAlignment="false" applyProtection="false">
      <alignment horizontal="general" vertical="bottom" textRotation="0" wrapText="false" indent="0" shrinkToFit="false"/>
      <protection locked="true" hidden="false"/>
    </xf>
    <xf numFmtId="164" fontId="17" fillId="0" borderId="0" xfId="0" applyFont="true" applyBorder="true" applyAlignment="true" applyProtection="false">
      <alignment horizontal="general" vertical="top" textRotation="0" wrapText="true" indent="0" shrinkToFit="false"/>
      <protection locked="true" hidden="false"/>
    </xf>
    <xf numFmtId="164" fontId="6" fillId="2" borderId="0" xfId="0" applyFont="true" applyBorder="false" applyAlignment="true" applyProtection="false">
      <alignment horizontal="center" vertical="bottom" textRotation="0" wrapText="true" indent="0" shrinkToFit="false"/>
      <protection locked="true" hidden="false"/>
    </xf>
    <xf numFmtId="167" fontId="8" fillId="0" borderId="1" xfId="0" applyFont="true" applyBorder="true" applyAlignment="false" applyProtection="false">
      <alignment horizontal="general" vertical="bottom" textRotation="0" wrapText="false" indent="0" shrinkToFit="false"/>
      <protection locked="true" hidden="false"/>
    </xf>
    <xf numFmtId="170" fontId="8" fillId="0" borderId="1" xfId="0" applyFont="true" applyBorder="true" applyAlignment="false" applyProtection="false">
      <alignment horizontal="general" vertical="bottom" textRotation="0" wrapText="false" indent="0" shrinkToFit="false"/>
      <protection locked="true" hidden="false"/>
    </xf>
    <xf numFmtId="171" fontId="8" fillId="0" borderId="1" xfId="0" applyFont="true" applyBorder="true" applyAlignment="false" applyProtection="false">
      <alignment horizontal="general" vertical="bottom" textRotation="0" wrapText="false" indent="0" shrinkToFit="false"/>
      <protection locked="true" hidden="false"/>
    </xf>
    <xf numFmtId="164" fontId="18" fillId="0" borderId="0" xfId="0" applyFont="true" applyBorder="true" applyAlignment="false" applyProtection="false">
      <alignment horizontal="general" vertical="bottom" textRotation="0" wrapText="false" indent="0" shrinkToFit="false"/>
      <protection locked="true" hidden="false"/>
    </xf>
    <xf numFmtId="164" fontId="6" fillId="2" borderId="0" xfId="0" applyFont="true" applyBorder="false" applyAlignment="true" applyProtection="false">
      <alignment horizontal="center" vertical="center" textRotation="0" wrapText="true" indent="0" shrinkToFit="false"/>
      <protection locked="true" hidden="false"/>
    </xf>
    <xf numFmtId="164" fontId="7" fillId="0" borderId="1" xfId="0" applyFont="true" applyBorder="true" applyAlignment="false" applyProtection="false">
      <alignment horizontal="general" vertical="bottom" textRotation="0" wrapText="false" indent="0" shrinkToFit="false"/>
      <protection locked="true" hidden="false"/>
    </xf>
    <xf numFmtId="164" fontId="21" fillId="0" borderId="1" xfId="0" applyFont="true" applyBorder="true" applyAlignment="true" applyProtection="false">
      <alignment horizontal="center" vertical="bottom" textRotation="0" wrapText="false" indent="0" shrinkToFit="false"/>
      <protection locked="true" hidden="false"/>
    </xf>
    <xf numFmtId="172" fontId="8" fillId="0" borderId="1" xfId="0" applyFont="true" applyBorder="true" applyAlignment="true" applyProtection="false">
      <alignment horizontal="center" vertical="bottom" textRotation="0" wrapText="false" indent="0" shrinkToFit="false"/>
      <protection locked="true" hidden="false"/>
    </xf>
    <xf numFmtId="164" fontId="17" fillId="0" borderId="1" xfId="0" applyFont="true" applyBorder="true" applyAlignment="true" applyProtection="false">
      <alignment horizontal="general" vertical="top" textRotation="0" wrapText="true" indent="0" shrinkToFit="false"/>
      <protection locked="true" hidden="false"/>
    </xf>
    <xf numFmtId="164" fontId="22" fillId="0" borderId="0" xfId="0" applyFont="true" applyBorder="false" applyAlignment="false" applyProtection="false">
      <alignment horizontal="general" vertical="bottom" textRotation="0" wrapText="false" indent="0" shrinkToFit="false"/>
      <protection locked="true" hidden="false"/>
    </xf>
    <xf numFmtId="164" fontId="23" fillId="0" borderId="0" xfId="0" applyFont="true" applyBorder="true" applyAlignment="false" applyProtection="false">
      <alignment horizontal="general" vertical="bottom" textRotation="0" wrapText="false" indent="0" shrinkToFit="false"/>
      <protection locked="true" hidden="false"/>
    </xf>
    <xf numFmtId="164" fontId="15" fillId="0" borderId="0" xfId="0" applyFont="true" applyBorder="false" applyAlignment="false" applyProtection="false">
      <alignment horizontal="general" vertical="bottom" textRotation="0" wrapText="false" indent="0" shrinkToFit="false"/>
      <protection locked="true" hidden="false"/>
    </xf>
    <xf numFmtId="164" fontId="17" fillId="0" borderId="0" xfId="0" applyFont="true" applyBorder="true" applyAlignment="false" applyProtection="false">
      <alignment horizontal="general" vertical="bottom" textRotation="0" wrapText="false" indent="0" shrinkToFit="false"/>
      <protection locked="true" hidden="false"/>
    </xf>
    <xf numFmtId="164" fontId="24" fillId="0" borderId="0" xfId="0" applyFont="true" applyBorder="false" applyAlignment="false" applyProtection="false">
      <alignment horizontal="general" vertical="bottom" textRotation="0" wrapText="false" indent="0" shrinkToFit="false"/>
      <protection locked="true" hidden="false"/>
    </xf>
    <xf numFmtId="169" fontId="24" fillId="0" borderId="0" xfId="0" applyFont="true" applyBorder="false" applyAlignment="false" applyProtection="false">
      <alignment horizontal="general" vertical="bottom" textRotation="0" wrapText="false" indent="0" shrinkToFit="false"/>
      <protection locked="true" hidden="false"/>
    </xf>
    <xf numFmtId="172" fontId="7" fillId="0" borderId="0" xfId="0" applyFont="true" applyBorder="false" applyAlignment="false" applyProtection="false">
      <alignment horizontal="general" vertical="bottom" textRotation="0" wrapText="false" indent="0" shrinkToFit="false"/>
      <protection locked="true" hidden="false"/>
    </xf>
    <xf numFmtId="164" fontId="24" fillId="0" borderId="0" xfId="0" applyFont="true" applyBorder="true" applyAlignment="false" applyProtection="false">
      <alignment horizontal="general" vertical="bottom" textRotation="0" wrapText="false" indent="0" shrinkToFit="false"/>
      <protection locked="true" hidden="false"/>
    </xf>
    <xf numFmtId="173" fontId="8" fillId="5" borderId="0" xfId="0" applyFont="true" applyBorder="false" applyAlignment="false" applyProtection="false">
      <alignment horizontal="general" vertical="bottom" textRotation="0" wrapText="false" indent="0" shrinkToFit="false"/>
      <protection locked="true" hidden="false"/>
    </xf>
    <xf numFmtId="164" fontId="25" fillId="0" borderId="0" xfId="0" applyFont="true" applyBorder="false" applyAlignment="true" applyProtection="false">
      <alignment horizontal="general" vertical="top" textRotation="0" wrapText="true" indent="0" shrinkToFit="false"/>
      <protection locked="true" hidden="false"/>
    </xf>
    <xf numFmtId="174" fontId="8" fillId="5" borderId="0" xfId="0" applyFont="true" applyBorder="false" applyAlignment="false" applyProtection="false">
      <alignment horizontal="general" vertical="bottom" textRotation="0" wrapText="false" indent="0" shrinkToFit="false"/>
      <protection locked="true" hidden="false"/>
    </xf>
    <xf numFmtId="169" fontId="26" fillId="0" borderId="0" xfId="0" applyFont="true" applyBorder="false" applyAlignment="false" applyProtection="false">
      <alignment horizontal="general" vertical="bottom" textRotation="0" wrapText="false" indent="0" shrinkToFit="false"/>
      <protection locked="true" hidden="false"/>
    </xf>
    <xf numFmtId="164" fontId="27" fillId="0" borderId="0" xfId="0" applyFont="tru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false" applyProtection="false">
      <alignment horizontal="general" vertical="bottom" textRotation="0" wrapText="false" indent="0" shrinkToFit="false"/>
      <protection locked="true" hidden="false"/>
    </xf>
    <xf numFmtId="175" fontId="26" fillId="4" borderId="0" xfId="0" applyFont="true" applyBorder="false" applyAlignment="false" applyProtection="false">
      <alignment horizontal="general" vertical="bottom" textRotation="0" wrapText="false" indent="0" shrinkToFit="false"/>
      <protection locked="true" hidden="false"/>
    </xf>
    <xf numFmtId="164" fontId="28" fillId="0" borderId="0" xfId="0" applyFont="true" applyBorder="false" applyAlignment="false" applyProtection="false">
      <alignment horizontal="general" vertical="bottom" textRotation="0" wrapText="false" indent="0" shrinkToFit="false"/>
      <protection locked="true" hidden="false"/>
    </xf>
    <xf numFmtId="175" fontId="28" fillId="0" borderId="0" xfId="0" applyFont="true" applyBorder="false" applyAlignment="false" applyProtection="false">
      <alignment horizontal="general" vertical="bottom" textRotation="0" wrapText="false" indent="0" shrinkToFit="false"/>
      <protection locked="true" hidden="false"/>
    </xf>
    <xf numFmtId="164" fontId="10" fillId="0" borderId="0" xfId="0" applyFont="true" applyBorder="true" applyAlignment="false" applyProtection="false">
      <alignment horizontal="general" vertical="bottom" textRotation="0" wrapText="false" indent="0" shrinkToFit="false"/>
      <protection locked="true" hidden="false"/>
    </xf>
    <xf numFmtId="176" fontId="8" fillId="0" borderId="0" xfId="0" applyFont="true" applyBorder="false" applyAlignment="false" applyProtection="false">
      <alignment horizontal="general" vertical="bottom" textRotation="0" wrapText="false" indent="0" shrinkToFit="false"/>
      <protection locked="true" hidden="false"/>
    </xf>
    <xf numFmtId="177" fontId="8" fillId="0" borderId="0" xfId="0" applyFont="true" applyBorder="false" applyAlignment="false" applyProtection="false">
      <alignment horizontal="general" vertical="bottom" textRotation="0" wrapText="false" indent="0" shrinkToFit="false"/>
      <protection locked="true" hidden="false"/>
    </xf>
    <xf numFmtId="178" fontId="8" fillId="0" borderId="0" xfId="0" applyFont="true" applyBorder="false" applyAlignment="false" applyProtection="false">
      <alignment horizontal="general" vertical="bottom" textRotation="0" wrapText="false" indent="0" shrinkToFit="false"/>
      <protection locked="true" hidden="false"/>
    </xf>
    <xf numFmtId="164" fontId="24" fillId="0" borderId="0" xfId="0" applyFont="true" applyBorder="false" applyAlignment="true" applyProtection="false">
      <alignment horizontal="general" vertical="top" textRotation="0" wrapText="true" indent="0" shrinkToFit="false"/>
      <protection locked="true" hidden="false"/>
    </xf>
    <xf numFmtId="179" fontId="7" fillId="0" borderId="0" xfId="0" applyFont="true" applyBorder="false" applyAlignment="false" applyProtection="false">
      <alignment horizontal="general" vertical="bottom" textRotation="0" wrapText="false" indent="0" shrinkToFit="false"/>
      <protection locked="true" hidden="false"/>
    </xf>
    <xf numFmtId="173" fontId="7" fillId="0" borderId="0" xfId="0" applyFont="true" applyBorder="false" applyAlignment="false" applyProtection="false">
      <alignment horizontal="general" vertical="bottom" textRotation="0" wrapText="false" indent="0" shrinkToFit="false"/>
      <protection locked="true" hidden="false"/>
    </xf>
    <xf numFmtId="179" fontId="10" fillId="0" borderId="0" xfId="0" applyFont="true" applyBorder="false" applyAlignment="false" applyProtection="false">
      <alignment horizontal="general" vertical="bottom" textRotation="0" wrapText="false" indent="0" shrinkToFit="false"/>
      <protection locked="true" hidden="false"/>
    </xf>
    <xf numFmtId="173" fontId="10" fillId="0" borderId="0" xfId="0" applyFont="true" applyBorder="false" applyAlignment="false" applyProtection="false">
      <alignment horizontal="general" vertical="bottom" textRotation="0" wrapText="false" indent="0" shrinkToFit="false"/>
      <protection locked="true" hidden="false"/>
    </xf>
    <xf numFmtId="164" fontId="6" fillId="2" borderId="0" xfId="0" applyFont="true" applyBorder="true" applyAlignment="true" applyProtection="false">
      <alignment horizontal="center" vertical="bottom" textRotation="0" wrapText="tru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10" fillId="0" borderId="0" xfId="0" applyFont="true" applyBorder="true" applyAlignment="true" applyProtection="false">
      <alignment horizontal="general" vertical="top" textRotation="0" wrapText="true" indent="0" shrinkToFit="false"/>
      <protection locked="true" hidden="false"/>
    </xf>
    <xf numFmtId="164" fontId="23" fillId="0" borderId="0" xfId="0" applyFont="true" applyBorder="true" applyAlignment="true" applyProtection="false">
      <alignment horizontal="general" vertical="top" textRotation="0" wrapText="true" indent="0" shrinkToFit="false"/>
      <protection locked="true" hidden="false"/>
    </xf>
    <xf numFmtId="164" fontId="23" fillId="0" borderId="0" xfId="0" applyFont="true" applyBorder="false" applyAlignment="false" applyProtection="false">
      <alignment horizontal="general" vertical="bottom" textRotation="0" wrapText="false" indent="0" shrinkToFit="false"/>
      <protection locked="true" hidden="false"/>
    </xf>
    <xf numFmtId="167" fontId="23"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17" fillId="0" borderId="0" xfId="0" applyFont="true" applyBorder="false" applyAlignment="true" applyProtection="false">
      <alignment horizontal="general" vertical="top" textRotation="0" wrapText="true" indent="0" shrinkToFit="false"/>
      <protection locked="true" hidden="false"/>
    </xf>
    <xf numFmtId="180" fontId="8" fillId="0" borderId="0" xfId="0" applyFont="true" applyBorder="false" applyAlignment="false" applyProtection="false">
      <alignment horizontal="general" vertical="bottom" textRotation="0" wrapText="false" indent="0" shrinkToFit="false"/>
      <protection locked="true" hidden="false"/>
    </xf>
    <xf numFmtId="181" fontId="8" fillId="0" borderId="0" xfId="0" applyFont="true" applyBorder="false" applyAlignment="false" applyProtection="false">
      <alignment horizontal="general" vertical="bottom" textRotation="0" wrapText="false" indent="0" shrinkToFit="false"/>
      <protection locked="true" hidden="false"/>
    </xf>
    <xf numFmtId="182" fontId="8" fillId="0" borderId="0" xfId="0" applyFont="true" applyBorder="false" applyAlignment="false" applyProtection="false">
      <alignment horizontal="general" vertical="bottom" textRotation="0" wrapText="false" indent="0" shrinkToFit="false"/>
      <protection locked="true" hidden="false"/>
    </xf>
    <xf numFmtId="164" fontId="24" fillId="0" borderId="0" xfId="0" applyFont="true" applyBorder="true" applyAlignment="true" applyProtection="false">
      <alignment horizontal="general" vertical="top" textRotation="0" wrapText="true" indent="0" shrinkToFit="false"/>
      <protection locked="true" hidden="false"/>
    </xf>
    <xf numFmtId="181" fontId="7" fillId="0" borderId="0" xfId="0" applyFont="true" applyBorder="false" applyAlignment="false" applyProtection="false">
      <alignment horizontal="general" vertical="bottom" textRotation="0" wrapText="false" indent="0" shrinkToFit="false"/>
      <protection locked="true" hidden="false"/>
    </xf>
    <xf numFmtId="182" fontId="10" fillId="0" borderId="0" xfId="0" applyFont="true" applyBorder="false" applyAlignment="false" applyProtection="false">
      <alignment horizontal="general" vertical="bottom" textRotation="0" wrapText="false" indent="0" shrinkToFit="false"/>
      <protection locked="true" hidden="false"/>
    </xf>
    <xf numFmtId="183" fontId="8" fillId="0" borderId="0" xfId="0" applyFont="true" applyBorder="false" applyAlignment="false" applyProtection="false">
      <alignment horizontal="general" vertical="bottom" textRotation="0" wrapText="false" indent="0" shrinkToFit="false"/>
      <protection locked="true" hidden="false"/>
    </xf>
    <xf numFmtId="164" fontId="29" fillId="3" borderId="0" xfId="0" applyFont="true" applyBorder="true" applyAlignment="false" applyProtection="false">
      <alignment horizontal="general" vertical="bottom"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C00000"/>
      <rgbColor rgb="FF00FF00"/>
      <rgbColor rgb="FF0000FF"/>
      <rgbColor rgb="FFFFFF00"/>
      <rgbColor rgb="FFFF00FF"/>
      <rgbColor rgb="FF00FFFF"/>
      <rgbColor rgb="FF800000"/>
      <rgbColor rgb="FF006100"/>
      <rgbColor rgb="FF000080"/>
      <rgbColor rgb="FF87A44B"/>
      <rgbColor rgb="FF800080"/>
      <rgbColor rgb="FF008080"/>
      <rgbColor rgb="FFBFBFBF"/>
      <rgbColor rgb="FF808080"/>
      <rgbColor rgb="FF8EA5CA"/>
      <rgbColor rgb="FFAA433F"/>
      <rgbColor rgb="FFFCE4D6"/>
      <rgbColor rgb="FFD9E2F3"/>
      <rgbColor rgb="FF660066"/>
      <rgbColor rgb="FFDB8238"/>
      <rgbColor rgb="FF0066CC"/>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426FA6"/>
      <rgbColor rgb="FF33CCCC"/>
      <rgbColor rgb="FF99CC00"/>
      <rgbColor rgb="FFFFCC00"/>
      <rgbColor rgb="FFFF9900"/>
      <rgbColor rgb="FFFF6600"/>
      <rgbColor rgb="FF6F568D"/>
      <rgbColor rgb="FF878787"/>
      <rgbColor rgb="FF1F3864"/>
      <rgbColor rgb="FF3D97AF"/>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worksheet" Target="worksheets/sheet6.xml"/><Relationship Id="rId9" Type="http://schemas.openxmlformats.org/officeDocument/2006/relationships/worksheet" Target="worksheets/sheet7.xml"/><Relationship Id="rId10" Type="http://schemas.openxmlformats.org/officeDocument/2006/relationships/sharedStrings" Target="sharedStrings.xml"/>
</Relationships>
</file>

<file path=xl/charts/chart1.xml><?xml version="1.0" encoding="utf-8"?>
<c:chartSpace xmlns:c="http://schemas.openxmlformats.org/drawingml/2006/chart" xmlns:a="http://schemas.openxmlformats.org/drawingml/2006/main" xmlns:r="http://schemas.openxmlformats.org/officeDocument/2006/relationships">
  <c:lang val="en-US"/>
  <c:roundedCorners val="0"/>
  <c:chart>
    <c:title>
      <c:tx>
        <c:rich>
          <a:bodyPr rot="0"/>
          <a:lstStyle/>
          <a:p>
            <a:pPr>
              <a:defRPr b="1" sz="1800" spc="-1" strike="noStrike">
                <a:solidFill>
                  <a:srgbClr val="000000"/>
                </a:solidFill>
                <a:latin typeface="Calibri"/>
              </a:defRPr>
            </a:pPr>
            <a:r>
              <a:rPr b="1" sz="1800" spc="-1" strike="noStrike">
                <a:solidFill>
                  <a:srgbClr val="000000"/>
                </a:solidFill>
                <a:latin typeface="Calibri"/>
              </a:rPr>
              <a:t>Bank Net Debt / (Net Cash), £m</a:t>
            </a:r>
          </a:p>
        </c:rich>
      </c:tx>
      <c:overlay val="0"/>
      <c:spPr>
        <a:noFill/>
        <a:ln w="0">
          <a:noFill/>
        </a:ln>
      </c:spPr>
    </c:title>
    <c:autoTitleDeleted val="0"/>
    <c:plotArea>
      <c:lineChart>
        <c:grouping val="standard"/>
        <c:varyColors val="0"/>
        <c:ser>
          <c:idx val="0"/>
          <c:order val="0"/>
          <c:spPr>
            <a:solidFill>
              <a:srgbClr val="426fa6"/>
            </a:solidFill>
            <a:ln w="21960">
              <a:solidFill>
                <a:srgbClr val="426fa6"/>
              </a:solidFill>
              <a:round/>
            </a:ln>
          </c:spPr>
          <c:marker>
            <c:symbol val="circle"/>
            <c:size val="5"/>
            <c:spPr>
              <a:solidFill>
                <a:srgbClr val="426fa6"/>
              </a:solidFill>
            </c:spPr>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'Company KPIs'!$B$4:$H$4</c:f>
              <c:strCache>
                <c:ptCount val="7"/>
                <c:pt idx="0">
                  <c:v>FY2019</c:v>
                </c:pt>
                <c:pt idx="1">
                  <c:v>FY2020</c:v>
                </c:pt>
                <c:pt idx="2">
                  <c:v>FY2021</c:v>
                </c:pt>
                <c:pt idx="3">
                  <c:v>FY2022</c:v>
                </c:pt>
                <c:pt idx="4">
                  <c:v>FY2023</c:v>
                </c:pt>
                <c:pt idx="5">
                  <c:v>FY2024</c:v>
                </c:pt>
                <c:pt idx="6">
                  <c:v>FY2025</c:v>
                </c:pt>
              </c:strCache>
            </c:strRef>
          </c:cat>
          <c:val>
            <c:numRef>
              <c:f>'Company KPIs'!$B$6</c:f>
              <c:numCache>
                <c:formatCode>#,##0.0;\(#,##0.0\);\-</c:formatCode>
                <c:ptCount val="1"/>
                <c:pt idx="0">
                  <c:v>-73.9</c:v>
                </c:pt>
              </c:numCache>
            </c:numRef>
          </c:val>
          <c:smooth val="1"/>
        </c:ser>
        <c:ser>
          <c:idx val="1"/>
          <c:order val="1"/>
          <c:spPr>
            <a:solidFill>
              <a:srgbClr val="aa433f"/>
            </a:solidFill>
            <a:ln w="28440">
              <a:solidFill>
                <a:srgbClr val="aa433f"/>
              </a:solidFill>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'Company KPIs'!$B$4:$H$4</c:f>
              <c:strCache>
                <c:ptCount val="7"/>
                <c:pt idx="0">
                  <c:v>FY2019</c:v>
                </c:pt>
                <c:pt idx="1">
                  <c:v>FY2020</c:v>
                </c:pt>
                <c:pt idx="2">
                  <c:v>FY2021</c:v>
                </c:pt>
                <c:pt idx="3">
                  <c:v>FY2022</c:v>
                </c:pt>
                <c:pt idx="4">
                  <c:v>FY2023</c:v>
                </c:pt>
                <c:pt idx="5">
                  <c:v>FY2024</c:v>
                </c:pt>
                <c:pt idx="6">
                  <c:v>FY2025</c:v>
                </c:pt>
              </c:strCache>
            </c:strRef>
          </c:cat>
          <c:val>
            <c:numRef>
              <c:f>'Company KPIs'!$C$6</c:f>
              <c:numCache>
                <c:formatCode>#,##0.0;\(#,##0.0\);\-</c:formatCode>
                <c:ptCount val="1"/>
                <c:pt idx="0">
                  <c:v>-79.7</c:v>
                </c:pt>
              </c:numCache>
            </c:numRef>
          </c:val>
          <c:smooth val="1"/>
        </c:ser>
        <c:ser>
          <c:idx val="2"/>
          <c:order val="2"/>
          <c:spPr>
            <a:solidFill>
              <a:srgbClr val="87a44b"/>
            </a:solidFill>
            <a:ln w="28440">
              <a:solidFill>
                <a:srgbClr val="87a44b"/>
              </a:solidFill>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'Company KPIs'!$B$4:$H$4</c:f>
              <c:strCache>
                <c:ptCount val="7"/>
                <c:pt idx="0">
                  <c:v>FY2019</c:v>
                </c:pt>
                <c:pt idx="1">
                  <c:v>FY2020</c:v>
                </c:pt>
                <c:pt idx="2">
                  <c:v>FY2021</c:v>
                </c:pt>
                <c:pt idx="3">
                  <c:v>FY2022</c:v>
                </c:pt>
                <c:pt idx="4">
                  <c:v>FY2023</c:v>
                </c:pt>
                <c:pt idx="5">
                  <c:v>FY2024</c:v>
                </c:pt>
                <c:pt idx="6">
                  <c:v>FY2025</c:v>
                </c:pt>
              </c:strCache>
            </c:strRef>
          </c:cat>
          <c:val>
            <c:numRef>
              <c:f>'Company KPIs'!$D$6</c:f>
              <c:numCache>
                <c:formatCode>#,##0.0;\(#,##0.0\);\-</c:formatCode>
                <c:ptCount val="1"/>
                <c:pt idx="0">
                  <c:v>-53.2</c:v>
                </c:pt>
              </c:numCache>
            </c:numRef>
          </c:val>
          <c:smooth val="1"/>
        </c:ser>
        <c:ser>
          <c:idx val="3"/>
          <c:order val="3"/>
          <c:spPr>
            <a:solidFill>
              <a:srgbClr val="6f568d"/>
            </a:solidFill>
            <a:ln w="28440">
              <a:solidFill>
                <a:srgbClr val="6f568d"/>
              </a:solidFill>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'Company KPIs'!$B$4:$H$4</c:f>
              <c:strCache>
                <c:ptCount val="7"/>
                <c:pt idx="0">
                  <c:v>FY2019</c:v>
                </c:pt>
                <c:pt idx="1">
                  <c:v>FY2020</c:v>
                </c:pt>
                <c:pt idx="2">
                  <c:v>FY2021</c:v>
                </c:pt>
                <c:pt idx="3">
                  <c:v>FY2022</c:v>
                </c:pt>
                <c:pt idx="4">
                  <c:v>FY2023</c:v>
                </c:pt>
                <c:pt idx="5">
                  <c:v>FY2024</c:v>
                </c:pt>
                <c:pt idx="6">
                  <c:v>FY2025</c:v>
                </c:pt>
              </c:strCache>
            </c:strRef>
          </c:cat>
          <c:val>
            <c:numRef>
              <c:f>'Company KPIs'!$E$6</c:f>
              <c:numCache>
                <c:formatCode>#,##0.0;\(#,##0.0\);\-</c:formatCode>
                <c:ptCount val="1"/>
                <c:pt idx="0">
                  <c:v>-14.2</c:v>
                </c:pt>
              </c:numCache>
            </c:numRef>
          </c:val>
          <c:smooth val="1"/>
        </c:ser>
        <c:ser>
          <c:idx val="4"/>
          <c:order val="4"/>
          <c:spPr>
            <a:solidFill>
              <a:srgbClr val="3d97af"/>
            </a:solidFill>
            <a:ln w="28440">
              <a:solidFill>
                <a:srgbClr val="3d97af"/>
              </a:solidFill>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'Company KPIs'!$B$4:$H$4</c:f>
              <c:strCache>
                <c:ptCount val="7"/>
                <c:pt idx="0">
                  <c:v>FY2019</c:v>
                </c:pt>
                <c:pt idx="1">
                  <c:v>FY2020</c:v>
                </c:pt>
                <c:pt idx="2">
                  <c:v>FY2021</c:v>
                </c:pt>
                <c:pt idx="3">
                  <c:v>FY2022</c:v>
                </c:pt>
                <c:pt idx="4">
                  <c:v>FY2023</c:v>
                </c:pt>
                <c:pt idx="5">
                  <c:v>FY2024</c:v>
                </c:pt>
                <c:pt idx="6">
                  <c:v>FY2025</c:v>
                </c:pt>
              </c:strCache>
            </c:strRef>
          </c:cat>
          <c:val>
            <c:numRef>
              <c:f>'Company KPIs'!$F$6</c:f>
              <c:numCache>
                <c:formatCode>#,##0.0;\(#,##0.0\);\-</c:formatCode>
                <c:ptCount val="1"/>
                <c:pt idx="0">
                  <c:v>-4.2</c:v>
                </c:pt>
              </c:numCache>
            </c:numRef>
          </c:val>
          <c:smooth val="1"/>
        </c:ser>
        <c:ser>
          <c:idx val="5"/>
          <c:order val="5"/>
          <c:spPr>
            <a:solidFill>
              <a:srgbClr val="db8238"/>
            </a:solidFill>
            <a:ln w="28440">
              <a:solidFill>
                <a:srgbClr val="db8238"/>
              </a:solidFill>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'Company KPIs'!$B$4:$H$4</c:f>
              <c:strCache>
                <c:ptCount val="7"/>
                <c:pt idx="0">
                  <c:v>FY2019</c:v>
                </c:pt>
                <c:pt idx="1">
                  <c:v>FY2020</c:v>
                </c:pt>
                <c:pt idx="2">
                  <c:v>FY2021</c:v>
                </c:pt>
                <c:pt idx="3">
                  <c:v>FY2022</c:v>
                </c:pt>
                <c:pt idx="4">
                  <c:v>FY2023</c:v>
                </c:pt>
                <c:pt idx="5">
                  <c:v>FY2024</c:v>
                </c:pt>
                <c:pt idx="6">
                  <c:v>FY2025</c:v>
                </c:pt>
              </c:strCache>
            </c:strRef>
          </c:cat>
          <c:val>
            <c:numRef>
              <c:f>'Company KPIs'!$G$6</c:f>
              <c:numCache>
                <c:formatCode>#,##0.0;\(#,##0.0\);\-</c:formatCode>
                <c:ptCount val="1"/>
                <c:pt idx="0">
                  <c:v>-11</c:v>
                </c:pt>
              </c:numCache>
            </c:numRef>
          </c:val>
          <c:smooth val="1"/>
        </c:ser>
        <c:ser>
          <c:idx val="6"/>
          <c:order val="6"/>
          <c:spPr>
            <a:solidFill>
              <a:srgbClr val="8ea5ca"/>
            </a:solidFill>
            <a:ln w="28440">
              <a:solidFill>
                <a:srgbClr val="8ea5ca"/>
              </a:solidFill>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'Company KPIs'!$B$4:$H$4</c:f>
              <c:strCache>
                <c:ptCount val="7"/>
                <c:pt idx="0">
                  <c:v>FY2019</c:v>
                </c:pt>
                <c:pt idx="1">
                  <c:v>FY2020</c:v>
                </c:pt>
                <c:pt idx="2">
                  <c:v>FY2021</c:v>
                </c:pt>
                <c:pt idx="3">
                  <c:v>FY2022</c:v>
                </c:pt>
                <c:pt idx="4">
                  <c:v>FY2023</c:v>
                </c:pt>
                <c:pt idx="5">
                  <c:v>FY2024</c:v>
                </c:pt>
                <c:pt idx="6">
                  <c:v>FY2025</c:v>
                </c:pt>
              </c:strCache>
            </c:strRef>
          </c:cat>
          <c:val>
            <c:numRef>
              <c:f>'Company KPIs'!$H$6</c:f>
              <c:numCache>
                <c:formatCode>#,##0.0;\(#,##0.0\);\-</c:formatCode>
                <c:ptCount val="1"/>
                <c:pt idx="0">
                  <c:v>3.3</c:v>
                </c:pt>
              </c:numCache>
            </c:numRef>
          </c:val>
          <c:smooth val="1"/>
        </c:ser>
        <c:hiLowLines>
          <c:spPr>
            <a:ln w="0">
              <a:noFill/>
            </a:ln>
          </c:spPr>
        </c:hiLowLines>
        <c:marker val="1"/>
        <c:axId val="88290078"/>
        <c:axId val="33217217"/>
      </c:lineChart>
      <c:catAx>
        <c:axId val="88290078"/>
        <c:scaling>
          <c:orientation val="minMax"/>
        </c:scaling>
        <c:delete val="0"/>
        <c:axPos val="b"/>
        <c:numFmt formatCode="General" sourceLinked="1"/>
        <c:majorTickMark val="none"/>
        <c:minorTickMark val="none"/>
        <c:tickLblPos val="nextTo"/>
        <c:spPr>
          <a:ln w="9360">
            <a:solidFill>
              <a:srgbClr val="878787"/>
            </a:solidFill>
            <a:round/>
          </a:ln>
        </c:spPr>
        <c:txPr>
          <a:bodyPr/>
          <a:lstStyle/>
          <a:p>
            <a:pPr>
              <a:defRPr b="0" sz="1000" spc="-1" strike="noStrike">
                <a:solidFill>
                  <a:srgbClr val="000000"/>
                </a:solidFill>
                <a:latin typeface="Calibri"/>
              </a:defRPr>
            </a:pPr>
          </a:p>
        </c:txPr>
        <c:crossAx val="33217217"/>
        <c:crosses val="autoZero"/>
        <c:auto val="1"/>
        <c:lblAlgn val="ctr"/>
        <c:lblOffset val="100"/>
        <c:noMultiLvlLbl val="0"/>
      </c:catAx>
      <c:valAx>
        <c:axId val="33217217"/>
        <c:scaling>
          <c:orientation val="minMax"/>
        </c:scaling>
        <c:delete val="0"/>
        <c:axPos val="l"/>
        <c:majorGridlines>
          <c:spPr>
            <a:ln w="9360">
              <a:solidFill>
                <a:srgbClr val="878787"/>
              </a:solidFill>
              <a:round/>
            </a:ln>
          </c:spPr>
        </c:majorGridlines>
        <c:numFmt formatCode="#,##0.0" sourceLinked="0"/>
        <c:majorTickMark val="none"/>
        <c:minorTickMark val="none"/>
        <c:tickLblPos val="nextTo"/>
        <c:spPr>
          <a:ln w="9360">
            <a:solidFill>
              <a:srgbClr val="878787"/>
            </a:solidFill>
            <a:round/>
          </a:ln>
        </c:spPr>
        <c:txPr>
          <a:bodyPr/>
          <a:lstStyle/>
          <a:p>
            <a:pPr>
              <a:defRPr b="0" sz="1000" spc="-1" strike="noStrike">
                <a:solidFill>
                  <a:srgbClr val="000000"/>
                </a:solidFill>
                <a:latin typeface="Calibri"/>
              </a:defRPr>
            </a:pPr>
          </a:p>
        </c:txPr>
        <c:crossAx val="88290078"/>
        <c:crosses val="autoZero"/>
        <c:crossBetween val="between"/>
      </c:valAx>
      <c:spPr>
        <a:noFill/>
        <a:ln w="0">
          <a:noFill/>
        </a:ln>
      </c:spPr>
    </c:plotArea>
    <c:plotVisOnly val="1"/>
    <c:dispBlanksAs val="gap"/>
  </c:chart>
  <c:spPr>
    <a:solidFill>
      <a:srgbClr val="ffffff"/>
    </a:solidFill>
    <a:ln w="9360">
      <a:solidFill>
        <a:srgbClr val="d9d9d9"/>
      </a:solidFill>
      <a:round/>
    </a:ln>
  </c:spPr>
</c:chartSpace>
</file>

<file path=xl/charts/chart2.xml><?xml version="1.0" encoding="utf-8"?>
<c:chartSpace xmlns:c="http://schemas.openxmlformats.org/drawingml/2006/chart" xmlns:a="http://schemas.openxmlformats.org/drawingml/2006/main" xmlns:r="http://schemas.openxmlformats.org/officeDocument/2006/relationships">
  <c:lang val="en-US"/>
  <c:roundedCorners val="0"/>
  <c:chart>
    <c:title>
      <c:tx>
        <c:rich>
          <a:bodyPr rot="0"/>
          <a:lstStyle/>
          <a:p>
            <a:pPr>
              <a:defRPr b="1" sz="1800" spc="-1" strike="noStrike">
                <a:solidFill>
                  <a:srgbClr val="000000"/>
                </a:solidFill>
                <a:latin typeface="Calibri"/>
              </a:defRPr>
            </a:pPr>
            <a:r>
              <a:rPr b="1" sz="1800" spc="-1" strike="noStrike">
                <a:solidFill>
                  <a:srgbClr val="000000"/>
                </a:solidFill>
                <a:latin typeface="Calibri"/>
              </a:rPr>
              <a:t>Dividend per share declared (pence)</a:t>
            </a:r>
          </a:p>
        </c:rich>
      </c:tx>
      <c:overlay val="0"/>
      <c:spPr>
        <a:noFill/>
        <a:ln w="0">
          <a:noFill/>
        </a:ln>
      </c:spPr>
    </c:title>
    <c:autoTitleDeleted val="0"/>
    <c:plotArea>
      <c:lineChart>
        <c:grouping val="standard"/>
        <c:varyColors val="0"/>
        <c:ser>
          <c:idx val="0"/>
          <c:order val="0"/>
          <c:spPr>
            <a:solidFill>
              <a:srgbClr val="426fa6"/>
            </a:solidFill>
            <a:ln w="21960">
              <a:solidFill>
                <a:srgbClr val="426fa6"/>
              </a:solidFill>
              <a:round/>
            </a:ln>
          </c:spPr>
          <c:marker>
            <c:symbol val="circle"/>
            <c:size val="5"/>
            <c:spPr>
              <a:solidFill>
                <a:srgbClr val="426fa6"/>
              </a:solidFill>
            </c:spPr>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'Company KPIs'!$B$4:$H$4</c:f>
              <c:strCache>
                <c:ptCount val="7"/>
                <c:pt idx="0">
                  <c:v>FY2019</c:v>
                </c:pt>
                <c:pt idx="1">
                  <c:v>FY2020</c:v>
                </c:pt>
                <c:pt idx="2">
                  <c:v>FY2021</c:v>
                </c:pt>
                <c:pt idx="3">
                  <c:v>FY2022</c:v>
                </c:pt>
                <c:pt idx="4">
                  <c:v>FY2023</c:v>
                </c:pt>
                <c:pt idx="5">
                  <c:v>FY2024</c:v>
                </c:pt>
                <c:pt idx="6">
                  <c:v>FY2025</c:v>
                </c:pt>
              </c:strCache>
            </c:strRef>
          </c:cat>
          <c:val>
            <c:numRef>
              <c:f>'Company KPIs'!$B$30</c:f>
              <c:numCache>
                <c:formatCode>0.00</c:formatCode>
                <c:ptCount val="1"/>
                <c:pt idx="0">
                  <c:v>1</c:v>
                </c:pt>
              </c:numCache>
            </c:numRef>
          </c:val>
          <c:smooth val="1"/>
        </c:ser>
        <c:ser>
          <c:idx val="1"/>
          <c:order val="1"/>
          <c:spPr>
            <a:solidFill>
              <a:srgbClr val="aa433f"/>
            </a:solidFill>
            <a:ln w="28440">
              <a:solidFill>
                <a:srgbClr val="aa433f"/>
              </a:solidFill>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'Company KPIs'!$B$4:$H$4</c:f>
              <c:strCache>
                <c:ptCount val="7"/>
                <c:pt idx="0">
                  <c:v>FY2019</c:v>
                </c:pt>
                <c:pt idx="1">
                  <c:v>FY2020</c:v>
                </c:pt>
                <c:pt idx="2">
                  <c:v>FY2021</c:v>
                </c:pt>
                <c:pt idx="3">
                  <c:v>FY2022</c:v>
                </c:pt>
                <c:pt idx="4">
                  <c:v>FY2023</c:v>
                </c:pt>
                <c:pt idx="5">
                  <c:v>FY2024</c:v>
                </c:pt>
                <c:pt idx="6">
                  <c:v>FY2025</c:v>
                </c:pt>
              </c:strCache>
            </c:strRef>
          </c:cat>
          <c:val>
            <c:numRef>
              <c:f>'Company KPIs'!$C$30</c:f>
              <c:numCache>
                <c:formatCode>0.00</c:formatCode>
                <c:ptCount val="1"/>
                <c:pt idx="0">
                  <c:v>0</c:v>
                </c:pt>
              </c:numCache>
            </c:numRef>
          </c:val>
          <c:smooth val="1"/>
        </c:ser>
        <c:ser>
          <c:idx val="2"/>
          <c:order val="2"/>
          <c:spPr>
            <a:solidFill>
              <a:srgbClr val="87a44b"/>
            </a:solidFill>
            <a:ln w="28440">
              <a:solidFill>
                <a:srgbClr val="87a44b"/>
              </a:solidFill>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'Company KPIs'!$B$4:$H$4</c:f>
              <c:strCache>
                <c:ptCount val="7"/>
                <c:pt idx="0">
                  <c:v>FY2019</c:v>
                </c:pt>
                <c:pt idx="1">
                  <c:v>FY2020</c:v>
                </c:pt>
                <c:pt idx="2">
                  <c:v>FY2021</c:v>
                </c:pt>
                <c:pt idx="3">
                  <c:v>FY2022</c:v>
                </c:pt>
                <c:pt idx="4">
                  <c:v>FY2023</c:v>
                </c:pt>
                <c:pt idx="5">
                  <c:v>FY2024</c:v>
                </c:pt>
                <c:pt idx="6">
                  <c:v>FY2025</c:v>
                </c:pt>
              </c:strCache>
            </c:strRef>
          </c:cat>
          <c:val>
            <c:numRef>
              <c:f>'Company KPIs'!$D$30</c:f>
              <c:numCache>
                <c:formatCode>0.00</c:formatCode>
                <c:ptCount val="1"/>
                <c:pt idx="0">
                  <c:v>1.5</c:v>
                </c:pt>
              </c:numCache>
            </c:numRef>
          </c:val>
          <c:smooth val="1"/>
        </c:ser>
        <c:ser>
          <c:idx val="3"/>
          <c:order val="3"/>
          <c:spPr>
            <a:solidFill>
              <a:srgbClr val="6f568d"/>
            </a:solidFill>
            <a:ln w="28440">
              <a:solidFill>
                <a:srgbClr val="6f568d"/>
              </a:solidFill>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'Company KPIs'!$B$4:$H$4</c:f>
              <c:strCache>
                <c:ptCount val="7"/>
                <c:pt idx="0">
                  <c:v>FY2019</c:v>
                </c:pt>
                <c:pt idx="1">
                  <c:v>FY2020</c:v>
                </c:pt>
                <c:pt idx="2">
                  <c:v>FY2021</c:v>
                </c:pt>
                <c:pt idx="3">
                  <c:v>FY2022</c:v>
                </c:pt>
                <c:pt idx="4">
                  <c:v>FY2023</c:v>
                </c:pt>
                <c:pt idx="5">
                  <c:v>FY2024</c:v>
                </c:pt>
                <c:pt idx="6">
                  <c:v>FY2025</c:v>
                </c:pt>
              </c:strCache>
            </c:strRef>
          </c:cat>
          <c:val>
            <c:numRef>
              <c:f>'Company KPIs'!$E$30</c:f>
              <c:numCache>
                <c:formatCode>0.00</c:formatCode>
                <c:ptCount val="1"/>
                <c:pt idx="0">
                  <c:v>4.15</c:v>
                </c:pt>
              </c:numCache>
            </c:numRef>
          </c:val>
          <c:smooth val="1"/>
        </c:ser>
        <c:ser>
          <c:idx val="4"/>
          <c:order val="4"/>
          <c:spPr>
            <a:solidFill>
              <a:srgbClr val="3d97af"/>
            </a:solidFill>
            <a:ln w="28440">
              <a:solidFill>
                <a:srgbClr val="3d97af"/>
              </a:solidFill>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'Company KPIs'!$B$4:$H$4</c:f>
              <c:strCache>
                <c:ptCount val="7"/>
                <c:pt idx="0">
                  <c:v>FY2019</c:v>
                </c:pt>
                <c:pt idx="1">
                  <c:v>FY2020</c:v>
                </c:pt>
                <c:pt idx="2">
                  <c:v>FY2021</c:v>
                </c:pt>
                <c:pt idx="3">
                  <c:v>FY2022</c:v>
                </c:pt>
                <c:pt idx="4">
                  <c:v>FY2023</c:v>
                </c:pt>
                <c:pt idx="5">
                  <c:v>FY2024</c:v>
                </c:pt>
                <c:pt idx="6">
                  <c:v>FY2025</c:v>
                </c:pt>
              </c:strCache>
            </c:strRef>
          </c:cat>
          <c:val>
            <c:numRef>
              <c:f>'Company KPIs'!$F$30</c:f>
              <c:numCache>
                <c:formatCode>0.00</c:formatCode>
                <c:ptCount val="1"/>
                <c:pt idx="0">
                  <c:v>4.15</c:v>
                </c:pt>
              </c:numCache>
            </c:numRef>
          </c:val>
          <c:smooth val="1"/>
        </c:ser>
        <c:ser>
          <c:idx val="5"/>
          <c:order val="5"/>
          <c:spPr>
            <a:solidFill>
              <a:srgbClr val="db8238"/>
            </a:solidFill>
            <a:ln w="28440">
              <a:solidFill>
                <a:srgbClr val="db8238"/>
              </a:solidFill>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'Company KPIs'!$B$4:$H$4</c:f>
              <c:strCache>
                <c:ptCount val="7"/>
                <c:pt idx="0">
                  <c:v>FY2019</c:v>
                </c:pt>
                <c:pt idx="1">
                  <c:v>FY2020</c:v>
                </c:pt>
                <c:pt idx="2">
                  <c:v>FY2021</c:v>
                </c:pt>
                <c:pt idx="3">
                  <c:v>FY2022</c:v>
                </c:pt>
                <c:pt idx="4">
                  <c:v>FY2023</c:v>
                </c:pt>
                <c:pt idx="5">
                  <c:v>FY2024</c:v>
                </c:pt>
                <c:pt idx="6">
                  <c:v>FY2025</c:v>
                </c:pt>
              </c:strCache>
            </c:strRef>
          </c:cat>
          <c:val>
            <c:numRef>
              <c:f>'Company KPIs'!$G$30</c:f>
              <c:numCache>
                <c:formatCode>0.00</c:formatCode>
                <c:ptCount val="1"/>
                <c:pt idx="0">
                  <c:v>7.15</c:v>
                </c:pt>
              </c:numCache>
            </c:numRef>
          </c:val>
          <c:smooth val="1"/>
        </c:ser>
        <c:ser>
          <c:idx val="6"/>
          <c:order val="6"/>
          <c:spPr>
            <a:solidFill>
              <a:srgbClr val="8ea5ca"/>
            </a:solidFill>
            <a:ln w="28440">
              <a:solidFill>
                <a:srgbClr val="8ea5ca"/>
              </a:solidFill>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'Company KPIs'!$B$4:$H$4</c:f>
              <c:strCache>
                <c:ptCount val="7"/>
                <c:pt idx="0">
                  <c:v>FY2019</c:v>
                </c:pt>
                <c:pt idx="1">
                  <c:v>FY2020</c:v>
                </c:pt>
                <c:pt idx="2">
                  <c:v>FY2021</c:v>
                </c:pt>
                <c:pt idx="3">
                  <c:v>FY2022</c:v>
                </c:pt>
                <c:pt idx="4">
                  <c:v>FY2023</c:v>
                </c:pt>
                <c:pt idx="5">
                  <c:v>FY2024</c:v>
                </c:pt>
                <c:pt idx="6">
                  <c:v>FY2025</c:v>
                </c:pt>
              </c:strCache>
            </c:strRef>
          </c:cat>
          <c:val>
            <c:numRef>
              <c:f>'Company KPIs'!$H$30</c:f>
              <c:numCache>
                <c:formatCode>0.00</c:formatCode>
                <c:ptCount val="1"/>
                <c:pt idx="0">
                  <c:v>8.55</c:v>
                </c:pt>
              </c:numCache>
            </c:numRef>
          </c:val>
          <c:smooth val="1"/>
        </c:ser>
        <c:hiLowLines>
          <c:spPr>
            <a:ln w="0">
              <a:noFill/>
            </a:ln>
          </c:spPr>
        </c:hiLowLines>
        <c:marker val="1"/>
        <c:axId val="97710797"/>
        <c:axId val="65989009"/>
      </c:lineChart>
      <c:catAx>
        <c:axId val="97710797"/>
        <c:scaling>
          <c:orientation val="minMax"/>
        </c:scaling>
        <c:delete val="0"/>
        <c:axPos val="b"/>
        <c:numFmt formatCode="General" sourceLinked="1"/>
        <c:majorTickMark val="none"/>
        <c:minorTickMark val="none"/>
        <c:tickLblPos val="nextTo"/>
        <c:spPr>
          <a:ln w="9360">
            <a:solidFill>
              <a:srgbClr val="878787"/>
            </a:solidFill>
            <a:round/>
          </a:ln>
        </c:spPr>
        <c:txPr>
          <a:bodyPr/>
          <a:lstStyle/>
          <a:p>
            <a:pPr>
              <a:defRPr b="0" sz="1000" spc="-1" strike="noStrike">
                <a:solidFill>
                  <a:srgbClr val="000000"/>
                </a:solidFill>
                <a:latin typeface="Calibri"/>
              </a:defRPr>
            </a:pPr>
          </a:p>
        </c:txPr>
        <c:crossAx val="65989009"/>
        <c:crosses val="autoZero"/>
        <c:auto val="1"/>
        <c:lblAlgn val="ctr"/>
        <c:lblOffset val="100"/>
        <c:noMultiLvlLbl val="0"/>
      </c:catAx>
      <c:valAx>
        <c:axId val="65989009"/>
        <c:scaling>
          <c:orientation val="minMax"/>
        </c:scaling>
        <c:delete val="0"/>
        <c:axPos val="l"/>
        <c:majorGridlines>
          <c:spPr>
            <a:ln w="9360">
              <a:solidFill>
                <a:srgbClr val="878787"/>
              </a:solidFill>
              <a:round/>
            </a:ln>
          </c:spPr>
        </c:majorGridlines>
        <c:numFmt formatCode="#,##0.0" sourceLinked="0"/>
        <c:majorTickMark val="none"/>
        <c:minorTickMark val="none"/>
        <c:tickLblPos val="nextTo"/>
        <c:spPr>
          <a:ln w="9360">
            <a:solidFill>
              <a:srgbClr val="878787"/>
            </a:solidFill>
            <a:round/>
          </a:ln>
        </c:spPr>
        <c:txPr>
          <a:bodyPr/>
          <a:lstStyle/>
          <a:p>
            <a:pPr>
              <a:defRPr b="0" sz="1000" spc="-1" strike="noStrike">
                <a:solidFill>
                  <a:srgbClr val="000000"/>
                </a:solidFill>
                <a:latin typeface="Calibri"/>
              </a:defRPr>
            </a:pPr>
          </a:p>
        </c:txPr>
        <c:crossAx val="97710797"/>
        <c:crosses val="autoZero"/>
        <c:crossBetween val="between"/>
      </c:valAx>
      <c:spPr>
        <a:noFill/>
        <a:ln w="0">
          <a:noFill/>
        </a:ln>
      </c:spPr>
    </c:plotArea>
    <c:plotVisOnly val="1"/>
    <c:dispBlanksAs val="gap"/>
  </c:chart>
  <c:spPr>
    <a:solidFill>
      <a:srgbClr val="ffffff"/>
    </a:solidFill>
    <a:ln w="9360">
      <a:solidFill>
        <a:srgbClr val="d9d9d9"/>
      </a:solidFill>
      <a:round/>
    </a:ln>
  </c:spPr>
</c:chartSpace>
</file>

<file path=xl/charts/chart3.xml><?xml version="1.0" encoding="utf-8"?>
<c:chartSpace xmlns:c="http://schemas.openxmlformats.org/drawingml/2006/chart" xmlns:a="http://schemas.openxmlformats.org/drawingml/2006/main" xmlns:r="http://schemas.openxmlformats.org/officeDocument/2006/relationships">
  <c:lang val="en-US"/>
  <c:roundedCorners val="0"/>
  <c:chart>
    <c:title>
      <c:tx>
        <c:rich>
          <a:bodyPr rot="0"/>
          <a:lstStyle/>
          <a:p>
            <a:pPr>
              <a:defRPr b="1" sz="1800" spc="-1" strike="noStrike">
                <a:solidFill>
                  <a:srgbClr val="000000"/>
                </a:solidFill>
                <a:latin typeface="Calibri"/>
              </a:defRPr>
            </a:pPr>
            <a:r>
              <a:rPr b="1" sz="1800" spc="-1" strike="noStrike">
                <a:solidFill>
                  <a:srgbClr val="000000"/>
                </a:solidFill>
                <a:latin typeface="Calibri"/>
              </a:rPr>
              <a:t>Free cash flow, Company APM (£m)</a:t>
            </a:r>
          </a:p>
        </c:rich>
      </c:tx>
      <c:overlay val="0"/>
      <c:spPr>
        <a:noFill/>
        <a:ln w="0">
          <a:noFill/>
        </a:ln>
      </c:spPr>
    </c:title>
    <c:autoTitleDeleted val="0"/>
    <c:plotArea>
      <c:lineChart>
        <c:grouping val="standard"/>
        <c:varyColors val="0"/>
        <c:ser>
          <c:idx val="0"/>
          <c:order val="0"/>
          <c:spPr>
            <a:solidFill>
              <a:srgbClr val="426fa6"/>
            </a:solidFill>
            <a:ln w="21960">
              <a:solidFill>
                <a:srgbClr val="426fa6"/>
              </a:solidFill>
              <a:round/>
            </a:ln>
          </c:spPr>
          <c:marker>
            <c:symbol val="circle"/>
            <c:size val="5"/>
            <c:spPr>
              <a:solidFill>
                <a:srgbClr val="426fa6"/>
              </a:solidFill>
            </c:spPr>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'Company KPIs'!$B$4:$H$4</c:f>
              <c:strCache>
                <c:ptCount val="7"/>
                <c:pt idx="0">
                  <c:v>FY2019</c:v>
                </c:pt>
                <c:pt idx="1">
                  <c:v>FY2020</c:v>
                </c:pt>
                <c:pt idx="2">
                  <c:v>FY2021</c:v>
                </c:pt>
                <c:pt idx="3">
                  <c:v>FY2022</c:v>
                </c:pt>
                <c:pt idx="4">
                  <c:v>FY2023</c:v>
                </c:pt>
                <c:pt idx="5">
                  <c:v>FY2024</c:v>
                </c:pt>
                <c:pt idx="6">
                  <c:v>FY2025</c:v>
                </c:pt>
              </c:strCache>
            </c:strRef>
          </c:cat>
          <c:val>
            <c:numRef>
              <c:f>'Company KPIs'!$B$31</c:f>
              <c:numCache>
                <c:formatCode>#,##0.0</c:formatCode>
                <c:ptCount val="1"/>
                <c:pt idx="0">
                  <c:v>8.3</c:v>
                </c:pt>
              </c:numCache>
            </c:numRef>
          </c:val>
          <c:smooth val="1"/>
        </c:ser>
        <c:ser>
          <c:idx val="1"/>
          <c:order val="1"/>
          <c:spPr>
            <a:solidFill>
              <a:srgbClr val="aa433f"/>
            </a:solidFill>
            <a:ln w="28440">
              <a:solidFill>
                <a:srgbClr val="aa433f"/>
              </a:solidFill>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'Company KPIs'!$B$4:$H$4</c:f>
              <c:strCache>
                <c:ptCount val="7"/>
                <c:pt idx="0">
                  <c:v>FY2019</c:v>
                </c:pt>
                <c:pt idx="1">
                  <c:v>FY2020</c:v>
                </c:pt>
                <c:pt idx="2">
                  <c:v>FY2021</c:v>
                </c:pt>
                <c:pt idx="3">
                  <c:v>FY2022</c:v>
                </c:pt>
                <c:pt idx="4">
                  <c:v>FY2023</c:v>
                </c:pt>
                <c:pt idx="5">
                  <c:v>FY2024</c:v>
                </c:pt>
                <c:pt idx="6">
                  <c:v>FY2025</c:v>
                </c:pt>
              </c:strCache>
            </c:strRef>
          </c:cat>
          <c:val>
            <c:numRef>
              <c:f>'Company KPIs'!$C$31</c:f>
              <c:numCache>
                <c:formatCode>#,##0.0</c:formatCode>
                <c:ptCount val="1"/>
                <c:pt idx="0">
                  <c:v>10.9</c:v>
                </c:pt>
              </c:numCache>
            </c:numRef>
          </c:val>
          <c:smooth val="1"/>
        </c:ser>
        <c:ser>
          <c:idx val="2"/>
          <c:order val="2"/>
          <c:spPr>
            <a:solidFill>
              <a:srgbClr val="87a44b"/>
            </a:solidFill>
            <a:ln w="28440">
              <a:solidFill>
                <a:srgbClr val="87a44b"/>
              </a:solidFill>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'Company KPIs'!$B$4:$H$4</c:f>
              <c:strCache>
                <c:ptCount val="7"/>
                <c:pt idx="0">
                  <c:v>FY2019</c:v>
                </c:pt>
                <c:pt idx="1">
                  <c:v>FY2020</c:v>
                </c:pt>
                <c:pt idx="2">
                  <c:v>FY2021</c:v>
                </c:pt>
                <c:pt idx="3">
                  <c:v>FY2022</c:v>
                </c:pt>
                <c:pt idx="4">
                  <c:v>FY2023</c:v>
                </c:pt>
                <c:pt idx="5">
                  <c:v>FY2024</c:v>
                </c:pt>
                <c:pt idx="6">
                  <c:v>FY2025</c:v>
                </c:pt>
              </c:strCache>
            </c:strRef>
          </c:cat>
          <c:val>
            <c:numRef>
              <c:f>'Company KPIs'!$D$31</c:f>
              <c:numCache>
                <c:formatCode>#,##0.0</c:formatCode>
                <c:ptCount val="1"/>
                <c:pt idx="0">
                  <c:v>24</c:v>
                </c:pt>
              </c:numCache>
            </c:numRef>
          </c:val>
          <c:smooth val="1"/>
        </c:ser>
        <c:ser>
          <c:idx val="3"/>
          <c:order val="3"/>
          <c:spPr>
            <a:solidFill>
              <a:srgbClr val="6f568d"/>
            </a:solidFill>
            <a:ln w="28440">
              <a:solidFill>
                <a:srgbClr val="6f568d"/>
              </a:solidFill>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'Company KPIs'!$B$4:$H$4</c:f>
              <c:strCache>
                <c:ptCount val="7"/>
                <c:pt idx="0">
                  <c:v>FY2019</c:v>
                </c:pt>
                <c:pt idx="1">
                  <c:v>FY2020</c:v>
                </c:pt>
                <c:pt idx="2">
                  <c:v>FY2021</c:v>
                </c:pt>
                <c:pt idx="3">
                  <c:v>FY2022</c:v>
                </c:pt>
                <c:pt idx="4">
                  <c:v>FY2023</c:v>
                </c:pt>
                <c:pt idx="5">
                  <c:v>FY2024</c:v>
                </c:pt>
                <c:pt idx="6">
                  <c:v>FY2025</c:v>
                </c:pt>
              </c:strCache>
            </c:strRef>
          </c:cat>
          <c:val>
            <c:numRef>
              <c:f>'Company KPIs'!$E$31</c:f>
              <c:numCache>
                <c:formatCode>#,##0.0</c:formatCode>
                <c:ptCount val="1"/>
                <c:pt idx="0">
                  <c:v>48.2</c:v>
                </c:pt>
              </c:numCache>
            </c:numRef>
          </c:val>
          <c:smooth val="1"/>
        </c:ser>
        <c:ser>
          <c:idx val="4"/>
          <c:order val="4"/>
          <c:spPr>
            <a:solidFill>
              <a:srgbClr val="3d97af"/>
            </a:solidFill>
            <a:ln w="28440">
              <a:solidFill>
                <a:srgbClr val="3d97af"/>
              </a:solidFill>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'Company KPIs'!$B$4:$H$4</c:f>
              <c:strCache>
                <c:ptCount val="7"/>
                <c:pt idx="0">
                  <c:v>FY2019</c:v>
                </c:pt>
                <c:pt idx="1">
                  <c:v>FY2020</c:v>
                </c:pt>
                <c:pt idx="2">
                  <c:v>FY2021</c:v>
                </c:pt>
                <c:pt idx="3">
                  <c:v>FY2022</c:v>
                </c:pt>
                <c:pt idx="4">
                  <c:v>FY2023</c:v>
                </c:pt>
                <c:pt idx="5">
                  <c:v>FY2024</c:v>
                </c:pt>
                <c:pt idx="6">
                  <c:v>FY2025</c:v>
                </c:pt>
              </c:strCache>
            </c:strRef>
          </c:cat>
          <c:val>
            <c:numRef>
              <c:f>'Company KPIs'!$F$31</c:f>
              <c:numCache>
                <c:formatCode>#,##0.0</c:formatCode>
                <c:ptCount val="1"/>
                <c:pt idx="0">
                  <c:v>21.8</c:v>
                </c:pt>
              </c:numCache>
            </c:numRef>
          </c:val>
          <c:smooth val="1"/>
        </c:ser>
        <c:ser>
          <c:idx val="5"/>
          <c:order val="5"/>
          <c:spPr>
            <a:solidFill>
              <a:srgbClr val="db8238"/>
            </a:solidFill>
            <a:ln w="28440">
              <a:solidFill>
                <a:srgbClr val="db8238"/>
              </a:solidFill>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'Company KPIs'!$B$4:$H$4</c:f>
              <c:strCache>
                <c:ptCount val="7"/>
                <c:pt idx="0">
                  <c:v>FY2019</c:v>
                </c:pt>
                <c:pt idx="1">
                  <c:v>FY2020</c:v>
                </c:pt>
                <c:pt idx="2">
                  <c:v>FY2021</c:v>
                </c:pt>
                <c:pt idx="3">
                  <c:v>FY2022</c:v>
                </c:pt>
                <c:pt idx="4">
                  <c:v>FY2023</c:v>
                </c:pt>
                <c:pt idx="5">
                  <c:v>FY2024</c:v>
                </c:pt>
                <c:pt idx="6">
                  <c:v>FY2025</c:v>
                </c:pt>
              </c:strCache>
            </c:strRef>
          </c:cat>
          <c:val>
            <c:numRef>
              <c:f>'Company KPIs'!$G$31</c:f>
              <c:numCache>
                <c:formatCode>#,##0.0</c:formatCode>
                <c:ptCount val="1"/>
                <c:pt idx="0">
                  <c:v>7.3</c:v>
                </c:pt>
              </c:numCache>
            </c:numRef>
          </c:val>
          <c:smooth val="1"/>
        </c:ser>
        <c:ser>
          <c:idx val="6"/>
          <c:order val="6"/>
          <c:spPr>
            <a:solidFill>
              <a:srgbClr val="8ea5ca"/>
            </a:solidFill>
            <a:ln w="28440">
              <a:solidFill>
                <a:srgbClr val="8ea5ca"/>
              </a:solidFill>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'Company KPIs'!$B$4:$H$4</c:f>
              <c:strCache>
                <c:ptCount val="7"/>
                <c:pt idx="0">
                  <c:v>FY2019</c:v>
                </c:pt>
                <c:pt idx="1">
                  <c:v>FY2020</c:v>
                </c:pt>
                <c:pt idx="2">
                  <c:v>FY2021</c:v>
                </c:pt>
                <c:pt idx="3">
                  <c:v>FY2022</c:v>
                </c:pt>
                <c:pt idx="4">
                  <c:v>FY2023</c:v>
                </c:pt>
                <c:pt idx="5">
                  <c:v>FY2024</c:v>
                </c:pt>
                <c:pt idx="6">
                  <c:v>FY2025</c:v>
                </c:pt>
              </c:strCache>
            </c:strRef>
          </c:cat>
          <c:val>
            <c:numRef>
              <c:f>'Company KPIs'!$H$31</c:f>
              <c:numCache>
                <c:formatCode>#,##0.0</c:formatCode>
                <c:ptCount val="1"/>
                <c:pt idx="0">
                  <c:v>36.1</c:v>
                </c:pt>
              </c:numCache>
            </c:numRef>
          </c:val>
          <c:smooth val="1"/>
        </c:ser>
        <c:hiLowLines>
          <c:spPr>
            <a:ln w="0">
              <a:noFill/>
            </a:ln>
          </c:spPr>
        </c:hiLowLines>
        <c:marker val="1"/>
        <c:axId val="78130516"/>
        <c:axId val="6897981"/>
      </c:lineChart>
      <c:catAx>
        <c:axId val="78130516"/>
        <c:scaling>
          <c:orientation val="minMax"/>
        </c:scaling>
        <c:delete val="0"/>
        <c:axPos val="b"/>
        <c:numFmt formatCode="General" sourceLinked="1"/>
        <c:majorTickMark val="none"/>
        <c:minorTickMark val="none"/>
        <c:tickLblPos val="nextTo"/>
        <c:spPr>
          <a:ln w="9360">
            <a:solidFill>
              <a:srgbClr val="878787"/>
            </a:solidFill>
            <a:round/>
          </a:ln>
        </c:spPr>
        <c:txPr>
          <a:bodyPr/>
          <a:lstStyle/>
          <a:p>
            <a:pPr>
              <a:defRPr b="0" sz="1000" spc="-1" strike="noStrike">
                <a:solidFill>
                  <a:srgbClr val="000000"/>
                </a:solidFill>
                <a:latin typeface="Calibri"/>
              </a:defRPr>
            </a:pPr>
          </a:p>
        </c:txPr>
        <c:crossAx val="6897981"/>
        <c:crosses val="autoZero"/>
        <c:auto val="1"/>
        <c:lblAlgn val="ctr"/>
        <c:lblOffset val="100"/>
        <c:noMultiLvlLbl val="0"/>
      </c:catAx>
      <c:valAx>
        <c:axId val="6897981"/>
        <c:scaling>
          <c:orientation val="minMax"/>
        </c:scaling>
        <c:delete val="0"/>
        <c:axPos val="l"/>
        <c:majorGridlines>
          <c:spPr>
            <a:ln w="9360">
              <a:solidFill>
                <a:srgbClr val="878787"/>
              </a:solidFill>
              <a:round/>
            </a:ln>
          </c:spPr>
        </c:majorGridlines>
        <c:numFmt formatCode="#,##0.0" sourceLinked="0"/>
        <c:majorTickMark val="none"/>
        <c:minorTickMark val="none"/>
        <c:tickLblPos val="nextTo"/>
        <c:spPr>
          <a:ln w="9360">
            <a:solidFill>
              <a:srgbClr val="878787"/>
            </a:solidFill>
            <a:round/>
          </a:ln>
        </c:spPr>
        <c:txPr>
          <a:bodyPr/>
          <a:lstStyle/>
          <a:p>
            <a:pPr>
              <a:defRPr b="0" sz="1000" spc="-1" strike="noStrike">
                <a:solidFill>
                  <a:srgbClr val="000000"/>
                </a:solidFill>
                <a:latin typeface="Calibri"/>
              </a:defRPr>
            </a:pPr>
          </a:p>
        </c:txPr>
        <c:crossAx val="78130516"/>
        <c:crosses val="autoZero"/>
        <c:crossBetween val="between"/>
      </c:valAx>
      <c:spPr>
        <a:noFill/>
        <a:ln w="0">
          <a:noFill/>
        </a:ln>
      </c:spPr>
    </c:plotArea>
    <c:plotVisOnly val="1"/>
    <c:dispBlanksAs val="gap"/>
  </c:chart>
  <c:spPr>
    <a:solidFill>
      <a:srgbClr val="ffffff"/>
    </a:solidFill>
    <a:ln w="9360">
      <a:solidFill>
        <a:srgbClr val="d9d9d9"/>
      </a:solidFill>
      <a:round/>
    </a:ln>
  </c:spPr>
</c:chartSpace>
</file>

<file path=xl/drawings/_rels/drawing1.xml.rels><?xml version="1.0" encoding="UTF-8"?>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 Id="rId3" Type="http://schemas.openxmlformats.org/officeDocument/2006/relationships/chart" Target="../charts/chart3.xml"/>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13</xdr:row>
      <xdr:rowOff>0</xdr:rowOff>
    </xdr:from>
    <xdr:to>
      <xdr:col>0</xdr:col>
      <xdr:colOff>4139640</xdr:colOff>
      <xdr:row>26</xdr:row>
      <xdr:rowOff>43200</xdr:rowOff>
    </xdr:to>
    <xdr:graphicFrame>
      <xdr:nvGraphicFramePr>
        <xdr:cNvPr id="0" name="Chart 1"/>
        <xdr:cNvGraphicFramePr/>
      </xdr:nvGraphicFramePr>
      <xdr:xfrm>
        <a:off x="0" y="4714920"/>
        <a:ext cx="4139640" cy="251964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5</xdr:col>
      <xdr:colOff>0</xdr:colOff>
      <xdr:row>13</xdr:row>
      <xdr:rowOff>0</xdr:rowOff>
    </xdr:from>
    <xdr:to>
      <xdr:col>9</xdr:col>
      <xdr:colOff>356400</xdr:colOff>
      <xdr:row>26</xdr:row>
      <xdr:rowOff>43200</xdr:rowOff>
    </xdr:to>
    <xdr:graphicFrame>
      <xdr:nvGraphicFramePr>
        <xdr:cNvPr id="1" name="Chart 2"/>
        <xdr:cNvGraphicFramePr/>
      </xdr:nvGraphicFramePr>
      <xdr:xfrm>
        <a:off x="8881200" y="4714920"/>
        <a:ext cx="4139640" cy="251964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0</xdr:col>
      <xdr:colOff>0</xdr:colOff>
      <xdr:row>29</xdr:row>
      <xdr:rowOff>0</xdr:rowOff>
    </xdr:from>
    <xdr:to>
      <xdr:col>0</xdr:col>
      <xdr:colOff>4139640</xdr:colOff>
      <xdr:row>42</xdr:row>
      <xdr:rowOff>43200</xdr:rowOff>
    </xdr:to>
    <xdr:graphicFrame>
      <xdr:nvGraphicFramePr>
        <xdr:cNvPr id="2" name="Chart 3"/>
        <xdr:cNvGraphicFramePr/>
      </xdr:nvGraphicFramePr>
      <xdr:xfrm>
        <a:off x="0" y="7763040"/>
        <a:ext cx="4139640" cy="251964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_rels/sheet4.xml.rels><?xml version="1.0" encoding="UTF-8"?>
<Relationships xmlns="http://schemas.openxmlformats.org/package/2006/relationships"><Relationship Id="rId1" Type="http://schemas.openxmlformats.org/officeDocument/2006/relationships/drawing" Target="../drawings/drawing1.xml"/>
</Relationships>
</file>

<file path=xl/worksheets/_rels/sheet6.xml.rels><?xml version="1.0" encoding="UTF-8"?>
<Relationships xmlns="http://schemas.openxmlformats.org/package/2006/relationships"><Relationship Id="rId1" Type="http://schemas.openxmlformats.org/officeDocument/2006/relationships/comments" Target="../comments6.xml"/><Relationship Id="rId2" Type="http://schemas.openxmlformats.org/officeDocument/2006/relationships/vmlDrawing" Target="../drawings/vmlDrawing2.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H22"/>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pane xSplit="1" ySplit="4" topLeftCell="B5" activePane="bottomRight" state="frozen"/>
      <selection pane="topLeft" activeCell="A1" activeCellId="0" sqref="A1"/>
      <selection pane="topRight" activeCell="B1" activeCellId="0" sqref="B1"/>
      <selection pane="bottomLeft" activeCell="A5" activeCellId="0" sqref="A5"/>
      <selection pane="bottomRight" activeCell="A1" activeCellId="0" sqref="A1"/>
    </sheetView>
  </sheetViews>
  <sheetFormatPr defaultColWidth="8.6796875" defaultRowHeight="15" zeroHeight="false" outlineLevelRow="0" outlineLevelCol="0"/>
  <cols>
    <col collapsed="false" customWidth="true" hidden="false" outlineLevel="0" max="1" min="1" style="0" width="62"/>
    <col collapsed="false" customWidth="true" hidden="false" outlineLevel="0" max="8" min="2" style="0" width="15"/>
  </cols>
  <sheetData>
    <row r="1" customFormat="false" ht="15" hidden="false" customHeight="false" outlineLevel="0" collapsed="false">
      <c r="A1" s="1" t="s">
        <v>0</v>
      </c>
    </row>
    <row r="2" customFormat="false" ht="63.75" hidden="false" customHeight="true" outlineLevel="0" collapsed="false">
      <c r="A2" s="2" t="s">
        <v>1</v>
      </c>
      <c r="B2" s="2"/>
      <c r="C2" s="2"/>
      <c r="D2" s="2"/>
      <c r="E2" s="2"/>
      <c r="F2" s="2"/>
      <c r="G2" s="2"/>
      <c r="H2" s="2"/>
    </row>
    <row r="4" customFormat="false" ht="15" hidden="false" customHeight="false" outlineLevel="0" collapsed="false">
      <c r="B4" s="3" t="s">
        <v>2</v>
      </c>
      <c r="C4" s="3" t="s">
        <v>3</v>
      </c>
      <c r="D4" s="3" t="s">
        <v>4</v>
      </c>
      <c r="E4" s="3" t="s">
        <v>5</v>
      </c>
      <c r="F4" s="3" t="s">
        <v>6</v>
      </c>
      <c r="G4" s="3" t="s">
        <v>7</v>
      </c>
      <c r="H4" s="3" t="s">
        <v>8</v>
      </c>
    </row>
    <row r="5" customFormat="false" ht="15" hidden="false" customHeight="false" outlineLevel="0" collapsed="false">
      <c r="A5" s="4" t="s">
        <v>9</v>
      </c>
      <c r="B5" s="5" t="n">
        <v>1467.9</v>
      </c>
      <c r="C5" s="5" t="n">
        <v>1164.5</v>
      </c>
      <c r="D5" s="5" t="n">
        <v>1109.6</v>
      </c>
      <c r="E5" s="5" t="n">
        <v>1089.3</v>
      </c>
      <c r="F5" s="5" t="n">
        <v>1091.9</v>
      </c>
      <c r="G5" s="5" t="n">
        <v>1103.7</v>
      </c>
      <c r="H5" s="5" t="n">
        <v>1064</v>
      </c>
    </row>
    <row r="6" customFormat="false" ht="15" hidden="false" customHeight="false" outlineLevel="0" collapsed="false">
      <c r="A6" s="4" t="s">
        <v>10</v>
      </c>
      <c r="B6" s="5" t="n">
        <v>80.9</v>
      </c>
      <c r="C6" s="5" t="n">
        <v>72.9</v>
      </c>
      <c r="D6" s="5" t="n">
        <v>73.4</v>
      </c>
      <c r="E6" s="5" t="n">
        <v>72.7</v>
      </c>
      <c r="F6" s="5" t="n">
        <v>72.5</v>
      </c>
      <c r="G6" s="5" t="n">
        <v>73.2</v>
      </c>
      <c r="H6" s="5" t="n">
        <v>75.1</v>
      </c>
    </row>
    <row r="7" customFormat="false" ht="15" hidden="false" customHeight="false" outlineLevel="0" collapsed="false">
      <c r="A7" s="4" t="s">
        <v>11</v>
      </c>
      <c r="B7" s="5" t="n">
        <v>29.5</v>
      </c>
      <c r="C7" s="5" t="n">
        <v>35.1</v>
      </c>
      <c r="D7" s="5" t="n">
        <v>39.6</v>
      </c>
      <c r="E7" s="5" t="n">
        <v>38.1</v>
      </c>
      <c r="F7" s="5" t="n">
        <v>38.8</v>
      </c>
      <c r="G7" s="5" t="n">
        <v>39.1</v>
      </c>
      <c r="H7" s="5" t="n">
        <v>39.1</v>
      </c>
    </row>
    <row r="8" customFormat="false" ht="15" hidden="false" customHeight="false" outlineLevel="0" collapsed="false">
      <c r="A8" s="6" t="s">
        <v>12</v>
      </c>
      <c r="B8" s="7" t="n">
        <v>-60.8</v>
      </c>
      <c r="C8" s="7" t="n">
        <v>-14</v>
      </c>
      <c r="D8" s="7" t="n">
        <v>-3.8</v>
      </c>
      <c r="E8" s="7" t="n">
        <v>-5.7</v>
      </c>
      <c r="F8" s="7" t="n">
        <v>-0.5</v>
      </c>
      <c r="G8" s="7" t="n">
        <v>0.9</v>
      </c>
      <c r="H8" s="7" t="n">
        <v>2.1</v>
      </c>
    </row>
    <row r="9" customFormat="false" ht="15" hidden="false" customHeight="false" outlineLevel="0" collapsed="false">
      <c r="A9" s="4" t="s">
        <v>13</v>
      </c>
      <c r="B9" s="8" t="n">
        <f aca="false">B7+B8</f>
        <v>-31.3</v>
      </c>
      <c r="C9" s="8" t="n">
        <f aca="false">C7+C8</f>
        <v>21.1</v>
      </c>
      <c r="D9" s="8" t="n">
        <f aca="false">D7+D8</f>
        <v>35.8</v>
      </c>
      <c r="E9" s="8" t="n">
        <f aca="false">E7+E8</f>
        <v>32.4</v>
      </c>
      <c r="F9" s="8" t="n">
        <f aca="false">F7+F8</f>
        <v>38.3</v>
      </c>
      <c r="G9" s="8" t="n">
        <f aca="false">G7+G8</f>
        <v>40</v>
      </c>
      <c r="H9" s="8" t="n">
        <f aca="false">H7+H8</f>
        <v>41.2</v>
      </c>
    </row>
    <row r="10" customFormat="false" ht="15" hidden="false" customHeight="false" outlineLevel="0" collapsed="false">
      <c r="A10" s="9" t="s">
        <v>14</v>
      </c>
      <c r="B10" s="7" t="n">
        <v>-6.3</v>
      </c>
      <c r="C10" s="7" t="n">
        <v>-6.3</v>
      </c>
      <c r="D10" s="7" t="n">
        <v>-5.2</v>
      </c>
      <c r="E10" s="7" t="n">
        <v>-4.5</v>
      </c>
      <c r="F10" s="7" t="n">
        <v>-6.5</v>
      </c>
      <c r="G10" s="7" t="n">
        <v>-5.9</v>
      </c>
      <c r="H10" s="7" t="n">
        <v>-3.3</v>
      </c>
    </row>
    <row r="11" customFormat="false" ht="15" hidden="false" customHeight="false" outlineLevel="0" collapsed="false">
      <c r="A11" s="4" t="s">
        <v>15</v>
      </c>
      <c r="B11" s="8" t="n">
        <f aca="false">B9+B10</f>
        <v>-37.6</v>
      </c>
      <c r="C11" s="8" t="n">
        <f aca="false">C9+C10</f>
        <v>14.8</v>
      </c>
      <c r="D11" s="8" t="n">
        <f aca="false">D9+D10</f>
        <v>30.6</v>
      </c>
      <c r="E11" s="8" t="n">
        <f aca="false">E9+E10</f>
        <v>27.9</v>
      </c>
      <c r="F11" s="8" t="n">
        <f aca="false">F9+F10</f>
        <v>31.8</v>
      </c>
      <c r="G11" s="8" t="n">
        <f aca="false">G9+G10</f>
        <v>34.1</v>
      </c>
      <c r="H11" s="8" t="n">
        <f aca="false">H9+H10</f>
        <v>37.9</v>
      </c>
    </row>
    <row r="12" customFormat="false" ht="15" hidden="false" customHeight="false" outlineLevel="0" collapsed="false">
      <c r="A12" s="9" t="s">
        <v>16</v>
      </c>
      <c r="B12" s="7" t="n">
        <v>6.1</v>
      </c>
      <c r="C12" s="7" t="n">
        <v>-2.8</v>
      </c>
      <c r="D12" s="7" t="n">
        <v>-4.3</v>
      </c>
      <c r="E12" s="7" t="n">
        <v>-4.5</v>
      </c>
      <c r="F12" s="7" t="n">
        <v>-6.7</v>
      </c>
      <c r="G12" s="7" t="n">
        <v>-8.6</v>
      </c>
      <c r="H12" s="7" t="n">
        <v>-9.6</v>
      </c>
    </row>
    <row r="13" customFormat="false" ht="15" hidden="false" customHeight="false" outlineLevel="0" collapsed="false">
      <c r="A13" s="4" t="s">
        <v>17</v>
      </c>
      <c r="B13" s="8" t="n">
        <f aca="false">B11+B12</f>
        <v>-31.5</v>
      </c>
      <c r="C13" s="8" t="n">
        <f aca="false">C11+C12</f>
        <v>12</v>
      </c>
      <c r="D13" s="8" t="n">
        <f aca="false">D11+D12</f>
        <v>26.3</v>
      </c>
      <c r="E13" s="8" t="n">
        <f aca="false">E11+E12</f>
        <v>23.4</v>
      </c>
      <c r="F13" s="8" t="n">
        <f aca="false">F11+F12</f>
        <v>25.1</v>
      </c>
      <c r="G13" s="8" t="n">
        <f aca="false">G11+G12</f>
        <v>25.5</v>
      </c>
      <c r="H13" s="8" t="n">
        <f aca="false">H11+H12</f>
        <v>28.3</v>
      </c>
    </row>
    <row r="14" customFormat="false" ht="15" hidden="false" customHeight="false" outlineLevel="0" collapsed="false">
      <c r="A14" s="6" t="s">
        <v>18</v>
      </c>
      <c r="B14" s="7" t="n">
        <v>0</v>
      </c>
      <c r="C14" s="7" t="n">
        <v>-18.7</v>
      </c>
      <c r="D14" s="7" t="n">
        <v>-0.1</v>
      </c>
      <c r="E14" s="7" t="n">
        <v>0</v>
      </c>
      <c r="F14" s="7" t="n">
        <v>0</v>
      </c>
      <c r="G14" s="7" t="n">
        <v>0</v>
      </c>
      <c r="H14" s="7" t="n">
        <v>0</v>
      </c>
    </row>
    <row r="15" customFormat="false" ht="15" hidden="false" customHeight="false" outlineLevel="0" collapsed="false">
      <c r="A15" s="4" t="s">
        <v>19</v>
      </c>
      <c r="B15" s="8" t="n">
        <f aca="false">B13+B14</f>
        <v>-31.5</v>
      </c>
      <c r="C15" s="8" t="n">
        <f aca="false">C13+C14</f>
        <v>-6.7</v>
      </c>
      <c r="D15" s="8" t="n">
        <f aca="false">D13+D14</f>
        <v>26.2</v>
      </c>
      <c r="E15" s="8" t="n">
        <f aca="false">E13+E14</f>
        <v>23.4</v>
      </c>
      <c r="F15" s="8" t="n">
        <f aca="false">F13+F14</f>
        <v>25.1</v>
      </c>
      <c r="G15" s="8" t="n">
        <f aca="false">G13+G14</f>
        <v>25.5</v>
      </c>
      <c r="H15" s="8" t="n">
        <f aca="false">H13+H14</f>
        <v>28.3</v>
      </c>
    </row>
    <row r="17" customFormat="false" ht="15" hidden="false" customHeight="false" outlineLevel="0" collapsed="false">
      <c r="A17" s="9" t="s">
        <v>20</v>
      </c>
      <c r="B17" s="7" t="n">
        <v>23.2</v>
      </c>
      <c r="C17" s="7" t="n">
        <v>27.9</v>
      </c>
      <c r="D17" s="7" t="n">
        <v>30.9</v>
      </c>
      <c r="E17" s="7" t="n">
        <v>31.1</v>
      </c>
      <c r="F17" s="7" t="n">
        <v>32.3</v>
      </c>
      <c r="G17" s="7" t="n">
        <v>33.2</v>
      </c>
      <c r="H17" s="7" t="n">
        <v>35.8</v>
      </c>
    </row>
    <row r="18" customFormat="false" ht="15" hidden="false" customHeight="false" outlineLevel="0" collapsed="false">
      <c r="A18" s="4" t="s">
        <v>21</v>
      </c>
      <c r="B18" s="5" t="n">
        <v>19.4</v>
      </c>
      <c r="C18" s="5" t="n">
        <v>23.7</v>
      </c>
      <c r="D18" s="5" t="n">
        <v>26.3</v>
      </c>
      <c r="E18" s="5" t="n">
        <v>25.7</v>
      </c>
      <c r="F18" s="5" t="n">
        <v>25.6</v>
      </c>
      <c r="G18" s="5" t="n">
        <v>24.7</v>
      </c>
      <c r="H18" s="5" t="n">
        <v>27</v>
      </c>
    </row>
    <row r="20" customFormat="false" ht="15" hidden="false" customHeight="false" outlineLevel="0" collapsed="false">
      <c r="A20" s="9" t="s">
        <v>22</v>
      </c>
      <c r="B20" s="10" t="n">
        <v>-12.9</v>
      </c>
      <c r="C20" s="10" t="n">
        <v>4.3</v>
      </c>
      <c r="D20" s="10" t="n">
        <v>10.8</v>
      </c>
      <c r="E20" s="10" t="n">
        <v>9.8</v>
      </c>
      <c r="F20" s="10" t="n">
        <v>10.6</v>
      </c>
      <c r="G20" s="10" t="n">
        <v>10.6</v>
      </c>
      <c r="H20" s="10" t="n">
        <v>11.7</v>
      </c>
    </row>
    <row r="21" customFormat="false" ht="15" hidden="false" customHeight="false" outlineLevel="0" collapsed="false">
      <c r="A21" s="9" t="s">
        <v>23</v>
      </c>
      <c r="B21" s="10"/>
      <c r="C21" s="10" t="n">
        <v>9.7</v>
      </c>
      <c r="D21" s="10" t="n">
        <v>10.8</v>
      </c>
      <c r="E21" s="10" t="n">
        <v>10.8</v>
      </c>
      <c r="F21" s="10" t="n">
        <v>10.8</v>
      </c>
      <c r="G21" s="10" t="n">
        <v>10.3</v>
      </c>
      <c r="H21" s="10" t="n">
        <v>11.1</v>
      </c>
    </row>
    <row r="22" customFormat="false" ht="15" hidden="false" customHeight="false" outlineLevel="0" collapsed="false">
      <c r="A22" s="9" t="s">
        <v>24</v>
      </c>
      <c r="B22" s="10" t="n">
        <v>1</v>
      </c>
      <c r="C22" s="10" t="n">
        <v>0</v>
      </c>
      <c r="D22" s="10" t="n">
        <v>1.5</v>
      </c>
      <c r="E22" s="10" t="n">
        <v>4.15</v>
      </c>
      <c r="F22" s="10" t="n">
        <v>4.15</v>
      </c>
      <c r="G22" s="10" t="n">
        <v>7.15</v>
      </c>
      <c r="H22" s="10" t="n">
        <v>8.55</v>
      </c>
    </row>
  </sheetData>
  <mergeCells count="1">
    <mergeCell ref="A2:H2"/>
  </mergeCell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H31"/>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1" ySplit="4" topLeftCell="B5" activePane="bottomRight" state="frozen"/>
      <selection pane="topLeft" activeCell="A1" activeCellId="0" sqref="A1"/>
      <selection pane="topRight" activeCell="B1" activeCellId="0" sqref="B1"/>
      <selection pane="bottomLeft" activeCell="A5" activeCellId="0" sqref="A5"/>
      <selection pane="bottomRight" activeCell="A1" activeCellId="0" sqref="A1"/>
    </sheetView>
  </sheetViews>
  <sheetFormatPr defaultColWidth="8.6796875" defaultRowHeight="15" zeroHeight="false" outlineLevelRow="0" outlineLevelCol="0"/>
  <cols>
    <col collapsed="false" customWidth="true" hidden="false" outlineLevel="0" max="1" min="1" style="0" width="62"/>
    <col collapsed="false" customWidth="true" hidden="false" outlineLevel="0" max="8" min="2" style="0" width="15"/>
  </cols>
  <sheetData>
    <row r="1" customFormat="false" ht="15" hidden="false" customHeight="false" outlineLevel="0" collapsed="false">
      <c r="A1" s="1" t="s">
        <v>25</v>
      </c>
    </row>
    <row r="2" customFormat="false" ht="55.5" hidden="false" customHeight="true" outlineLevel="0" collapsed="false">
      <c r="A2" s="2" t="s">
        <v>26</v>
      </c>
      <c r="B2" s="2"/>
      <c r="C2" s="2"/>
      <c r="D2" s="2"/>
      <c r="E2" s="2"/>
      <c r="F2" s="2"/>
      <c r="G2" s="2"/>
      <c r="H2" s="2"/>
    </row>
    <row r="4" customFormat="false" ht="15" hidden="false" customHeight="false" outlineLevel="0" collapsed="false">
      <c r="B4" s="3" t="s">
        <v>2</v>
      </c>
      <c r="C4" s="3" t="s">
        <v>3</v>
      </c>
      <c r="D4" s="3" t="s">
        <v>4</v>
      </c>
      <c r="E4" s="3" t="s">
        <v>5</v>
      </c>
      <c r="F4" s="3" t="s">
        <v>6</v>
      </c>
      <c r="G4" s="3" t="s">
        <v>7</v>
      </c>
      <c r="H4" s="3" t="s">
        <v>8</v>
      </c>
    </row>
    <row r="5" customFormat="false" ht="15" hidden="false" customHeight="false" outlineLevel="0" collapsed="false">
      <c r="A5" s="11" t="s">
        <v>27</v>
      </c>
    </row>
    <row r="6" customFormat="false" ht="15" hidden="false" customHeight="false" outlineLevel="0" collapsed="false">
      <c r="A6" s="6" t="s">
        <v>28</v>
      </c>
      <c r="B6" s="7" t="n">
        <v>10.1</v>
      </c>
      <c r="C6" s="7" t="n">
        <v>4</v>
      </c>
      <c r="D6" s="7" t="n">
        <v>2.3</v>
      </c>
      <c r="E6" s="7" t="n">
        <v>1.7</v>
      </c>
      <c r="F6" s="7" t="n">
        <v>1.9</v>
      </c>
      <c r="G6" s="7" t="n">
        <v>2.4</v>
      </c>
      <c r="H6" s="7" t="n">
        <v>2.5</v>
      </c>
    </row>
    <row r="7" customFormat="false" ht="15" hidden="false" customHeight="false" outlineLevel="0" collapsed="false">
      <c r="A7" s="9" t="s">
        <v>29</v>
      </c>
      <c r="B7" s="7" t="n">
        <v>10.9</v>
      </c>
      <c r="C7" s="7" t="n">
        <v>9.4</v>
      </c>
      <c r="D7" s="7" t="n">
        <v>9.4</v>
      </c>
      <c r="E7" s="7" t="n">
        <v>8.6</v>
      </c>
      <c r="F7" s="7" t="n">
        <v>8.8</v>
      </c>
      <c r="G7" s="7" t="n">
        <v>9.7</v>
      </c>
      <c r="H7" s="7" t="n">
        <v>10.7</v>
      </c>
    </row>
    <row r="8" customFormat="false" ht="15" hidden="false" customHeight="false" outlineLevel="0" collapsed="false">
      <c r="A8" s="9" t="s">
        <v>30</v>
      </c>
      <c r="B8" s="7"/>
      <c r="C8" s="7" t="n">
        <v>32.8</v>
      </c>
      <c r="D8" s="7" t="n">
        <v>28.4</v>
      </c>
      <c r="E8" s="7" t="n">
        <v>26.3</v>
      </c>
      <c r="F8" s="7" t="n">
        <v>21.8</v>
      </c>
      <c r="G8" s="7" t="n">
        <v>29.5</v>
      </c>
      <c r="H8" s="7" t="n">
        <v>29.4</v>
      </c>
    </row>
    <row r="9" customFormat="false" ht="15" hidden="false" customHeight="false" outlineLevel="0" collapsed="false">
      <c r="A9" s="6" t="s">
        <v>31</v>
      </c>
      <c r="B9" s="12" t="n">
        <f aca="false">B10-(B6+B7+IF(B8="",0,B8))</f>
        <v>10.5</v>
      </c>
      <c r="C9" s="12" t="n">
        <f aca="false">C10-(C6+C7+IF(C8="",0,C8))</f>
        <v>20.3</v>
      </c>
      <c r="D9" s="12" t="n">
        <f aca="false">D10-(D6+D7+IF(D8="",0,D8))</f>
        <v>7.00000000000001</v>
      </c>
      <c r="E9" s="12" t="n">
        <f aca="false">E10-(E6+E7+IF(E8="",0,E8))</f>
        <v>5.3</v>
      </c>
      <c r="F9" s="12" t="n">
        <f aca="false">F10-(F6+F7+IF(F8="",0,F8))</f>
        <v>6.1</v>
      </c>
      <c r="G9" s="12" t="n">
        <f aca="false">G10-(G6+G7+IF(G8="",0,G8))</f>
        <v>5.9</v>
      </c>
      <c r="H9" s="12" t="n">
        <f aca="false">H10-(H6+H7+IF(H8="",0,H8))</f>
        <v>6.3</v>
      </c>
    </row>
    <row r="10" customFormat="false" ht="15" hidden="false" customHeight="false" outlineLevel="0" collapsed="false">
      <c r="A10" s="4" t="s">
        <v>32</v>
      </c>
      <c r="B10" s="5" t="n">
        <v>31.5</v>
      </c>
      <c r="C10" s="5" t="n">
        <v>66.5</v>
      </c>
      <c r="D10" s="5" t="n">
        <v>47.1</v>
      </c>
      <c r="E10" s="5" t="n">
        <v>41.9</v>
      </c>
      <c r="F10" s="5" t="n">
        <v>38.6</v>
      </c>
      <c r="G10" s="5" t="n">
        <v>47.5</v>
      </c>
      <c r="H10" s="5" t="n">
        <v>48.9</v>
      </c>
    </row>
    <row r="12" customFormat="false" ht="15" hidden="false" customHeight="false" outlineLevel="0" collapsed="false">
      <c r="A12" s="11" t="s">
        <v>33</v>
      </c>
    </row>
    <row r="13" customFormat="false" ht="15" hidden="false" customHeight="false" outlineLevel="0" collapsed="false">
      <c r="A13" s="9" t="s">
        <v>34</v>
      </c>
      <c r="B13" s="7" t="n">
        <v>16.2</v>
      </c>
      <c r="C13" s="7" t="n">
        <v>14.1</v>
      </c>
      <c r="D13" s="7" t="n">
        <v>13.2</v>
      </c>
      <c r="E13" s="7" t="n">
        <v>15.6</v>
      </c>
      <c r="F13" s="7" t="n">
        <v>17.7</v>
      </c>
      <c r="G13" s="7" t="n">
        <v>22.1</v>
      </c>
      <c r="H13" s="7" t="n">
        <v>12.6</v>
      </c>
    </row>
    <row r="14" customFormat="false" ht="15" hidden="false" customHeight="false" outlineLevel="0" collapsed="false">
      <c r="A14" s="9" t="s">
        <v>35</v>
      </c>
      <c r="B14" s="7" t="n">
        <v>124.2</v>
      </c>
      <c r="C14" s="7" t="n">
        <v>101.2</v>
      </c>
      <c r="D14" s="7" t="n">
        <v>106.6</v>
      </c>
      <c r="E14" s="7" t="n">
        <v>95.7</v>
      </c>
      <c r="F14" s="7" t="n">
        <v>101.1</v>
      </c>
      <c r="G14" s="7" t="n">
        <v>102.1</v>
      </c>
      <c r="H14" s="7" t="n">
        <v>103.4</v>
      </c>
    </row>
    <row r="15" customFormat="false" ht="15" hidden="false" customHeight="false" outlineLevel="0" collapsed="false">
      <c r="A15" s="9" t="s">
        <v>36</v>
      </c>
      <c r="B15" s="7" t="n">
        <v>24</v>
      </c>
      <c r="C15" s="7" t="n">
        <v>50.6</v>
      </c>
      <c r="D15" s="7" t="n">
        <v>19.3</v>
      </c>
      <c r="E15" s="7" t="n">
        <v>35.3</v>
      </c>
      <c r="F15" s="7" t="n">
        <v>37.3</v>
      </c>
      <c r="G15" s="7" t="n">
        <v>7</v>
      </c>
      <c r="H15" s="7" t="n">
        <v>8.2</v>
      </c>
    </row>
    <row r="16" customFormat="false" ht="15" hidden="false" customHeight="false" outlineLevel="0" collapsed="false">
      <c r="A16" s="6" t="s">
        <v>37</v>
      </c>
      <c r="B16" s="12" t="n">
        <f aca="false">B17-(B13+B14+B15)</f>
        <v>16.8</v>
      </c>
      <c r="C16" s="12" t="n">
        <f aca="false">C17-(C13+C14+C15)</f>
        <v>0</v>
      </c>
      <c r="D16" s="12" t="n">
        <f aca="false">D17-(D13+D14+D15)</f>
        <v>0</v>
      </c>
      <c r="E16" s="12" t="n">
        <f aca="false">E17-(E13+E14+E15)</f>
        <v>0.900000000000006</v>
      </c>
      <c r="F16" s="12" t="n">
        <f aca="false">F17-(F13+F14+F15)</f>
        <v>0.600000000000023</v>
      </c>
      <c r="G16" s="12" t="n">
        <f aca="false">G17-(G13+G14+G15)</f>
        <v>0.900000000000006</v>
      </c>
      <c r="H16" s="12" t="n">
        <f aca="false">H17-(H13+H14+H15)</f>
        <v>0.899999999999992</v>
      </c>
    </row>
    <row r="17" customFormat="false" ht="15" hidden="false" customHeight="false" outlineLevel="0" collapsed="false">
      <c r="A17" s="4" t="s">
        <v>38</v>
      </c>
      <c r="B17" s="8" t="n">
        <f aca="false">B18-B10</f>
        <v>181.2</v>
      </c>
      <c r="C17" s="8" t="n">
        <f aca="false">C18-C10</f>
        <v>165.9</v>
      </c>
      <c r="D17" s="8" t="n">
        <f aca="false">D18-D10</f>
        <v>139.1</v>
      </c>
      <c r="E17" s="8" t="n">
        <f aca="false">E18-E10</f>
        <v>147.5</v>
      </c>
      <c r="F17" s="8" t="n">
        <f aca="false">F18-F10</f>
        <v>156.7</v>
      </c>
      <c r="G17" s="8" t="n">
        <f aca="false">G18-G10</f>
        <v>132.1</v>
      </c>
      <c r="H17" s="8" t="n">
        <f aca="false">H18-H10</f>
        <v>125.1</v>
      </c>
    </row>
    <row r="18" customFormat="false" ht="15" hidden="false" customHeight="false" outlineLevel="0" collapsed="false">
      <c r="A18" s="4" t="s">
        <v>39</v>
      </c>
      <c r="B18" s="5" t="n">
        <v>212.7</v>
      </c>
      <c r="C18" s="5" t="n">
        <v>232.4</v>
      </c>
      <c r="D18" s="5" t="n">
        <v>186.2</v>
      </c>
      <c r="E18" s="5" t="n">
        <v>189.4</v>
      </c>
      <c r="F18" s="5" t="n">
        <v>195.3</v>
      </c>
      <c r="G18" s="5" t="n">
        <v>179.6</v>
      </c>
      <c r="H18" s="5" t="n">
        <v>174</v>
      </c>
    </row>
    <row r="20" customFormat="false" ht="15" hidden="false" customHeight="false" outlineLevel="0" collapsed="false">
      <c r="A20" s="11" t="s">
        <v>40</v>
      </c>
    </row>
    <row r="21" customFormat="false" ht="15" hidden="false" customHeight="false" outlineLevel="0" collapsed="false">
      <c r="A21" s="9" t="s">
        <v>41</v>
      </c>
      <c r="B21" s="7" t="n">
        <v>-173.7</v>
      </c>
      <c r="C21" s="7" t="n">
        <v>-139.5</v>
      </c>
      <c r="D21" s="7" t="n">
        <v>-136.5</v>
      </c>
      <c r="E21" s="7" t="n">
        <v>-140.3</v>
      </c>
      <c r="F21" s="7" t="n">
        <v>-141.5</v>
      </c>
      <c r="G21" s="7" t="n">
        <v>-128.5</v>
      </c>
      <c r="H21" s="7" t="n">
        <v>-127.2</v>
      </c>
    </row>
    <row r="22" customFormat="false" ht="15" hidden="false" customHeight="false" outlineLevel="0" collapsed="false">
      <c r="A22" s="9" t="s">
        <v>42</v>
      </c>
      <c r="B22" s="7" t="n">
        <v>-95.4</v>
      </c>
      <c r="C22" s="7" t="n">
        <v>-130.1</v>
      </c>
      <c r="D22" s="7" t="n">
        <v>-71.3</v>
      </c>
      <c r="E22" s="7" t="n">
        <v>-47.1</v>
      </c>
      <c r="F22" s="7" t="n">
        <v>-40.2</v>
      </c>
      <c r="G22" s="7" t="n">
        <v>-17.6</v>
      </c>
      <c r="H22" s="7" t="n">
        <v>-1.7</v>
      </c>
    </row>
    <row r="23" customFormat="false" ht="15" hidden="false" customHeight="false" outlineLevel="0" collapsed="false">
      <c r="A23" s="9" t="s">
        <v>43</v>
      </c>
      <c r="B23" s="7" t="n">
        <v>-2.5</v>
      </c>
      <c r="C23" s="7" t="n">
        <v>-33.4</v>
      </c>
      <c r="D23" s="7" t="n">
        <v>-29.2</v>
      </c>
      <c r="E23" s="7" t="n">
        <v>-27.6</v>
      </c>
      <c r="F23" s="7" t="n">
        <v>-23.2</v>
      </c>
      <c r="G23" s="7" t="n">
        <v>-30.9</v>
      </c>
      <c r="H23" s="7" t="n">
        <v>-30.5</v>
      </c>
    </row>
    <row r="24" customFormat="false" ht="15" hidden="false" customHeight="false" outlineLevel="0" collapsed="false">
      <c r="A24" s="6" t="s">
        <v>44</v>
      </c>
      <c r="B24" s="12" t="n">
        <f aca="false">B25-(B21+B22+B23)</f>
        <v>-15.4</v>
      </c>
      <c r="C24" s="12" t="n">
        <f aca="false">C25-(C21+C22+C23)</f>
        <v>-11</v>
      </c>
      <c r="D24" s="12" t="n">
        <f aca="false">D25-(D21+D22+D23)</f>
        <v>-6.90000000000001</v>
      </c>
      <c r="E24" s="12" t="n">
        <f aca="false">E25-(E21+E22+E23)</f>
        <v>-6.40000000000001</v>
      </c>
      <c r="F24" s="12" t="n">
        <f aca="false">F25-(F21+F22+F23)</f>
        <v>-6.70000000000002</v>
      </c>
      <c r="G24" s="12" t="n">
        <f aca="false">G25-(G21+G22+G23)</f>
        <v>-5.90000000000001</v>
      </c>
      <c r="H24" s="12" t="n">
        <f aca="false">H25-(H21+H22+H23)</f>
        <v>-5.09999999999999</v>
      </c>
    </row>
    <row r="25" customFormat="false" ht="15" hidden="false" customHeight="false" outlineLevel="0" collapsed="false">
      <c r="A25" s="4" t="s">
        <v>45</v>
      </c>
      <c r="B25" s="5" t="n">
        <v>-287</v>
      </c>
      <c r="C25" s="5" t="n">
        <v>-314</v>
      </c>
      <c r="D25" s="5" t="n">
        <v>-243.9</v>
      </c>
      <c r="E25" s="5" t="n">
        <v>-221.4</v>
      </c>
      <c r="F25" s="5" t="n">
        <v>-211.6</v>
      </c>
      <c r="G25" s="5" t="n">
        <v>-182.9</v>
      </c>
      <c r="H25" s="5" t="n">
        <v>-164.5</v>
      </c>
    </row>
    <row r="26" customFormat="false" ht="15" hidden="false" customHeight="false" outlineLevel="0" collapsed="false">
      <c r="A26" s="4" t="s">
        <v>46</v>
      </c>
      <c r="B26" s="13" t="n">
        <f aca="false">B18+B25</f>
        <v>-74.3</v>
      </c>
      <c r="C26" s="13" t="n">
        <f aca="false">C18+C25</f>
        <v>-81.6</v>
      </c>
      <c r="D26" s="13" t="n">
        <f aca="false">D18+D25</f>
        <v>-57.7</v>
      </c>
      <c r="E26" s="13" t="n">
        <f aca="false">E18+E25</f>
        <v>-32</v>
      </c>
      <c r="F26" s="13" t="n">
        <f aca="false">F18+F25</f>
        <v>-16.3</v>
      </c>
      <c r="G26" s="13" t="n">
        <f aca="false">G18+G25</f>
        <v>-3.30000000000001</v>
      </c>
      <c r="H26" s="13" t="n">
        <f aca="false">H18+H25</f>
        <v>9.5</v>
      </c>
    </row>
    <row r="27" customFormat="false" ht="15" hidden="false" customHeight="false" outlineLevel="0" collapsed="false">
      <c r="A27" s="9" t="s">
        <v>47</v>
      </c>
      <c r="B27" s="14" t="str">
        <f aca="false">IF(ROUND(B26--74.3,1)=0,"OK","MISMATCH")</f>
        <v>OK</v>
      </c>
      <c r="C27" s="14" t="str">
        <f aca="false">IF(ROUND(C26--81.6,1)=0,"OK","MISMATCH")</f>
        <v>OK</v>
      </c>
      <c r="D27" s="14" t="str">
        <f aca="false">IF(ROUND(D26--57.7,1)=0,"OK","MISMATCH")</f>
        <v>OK</v>
      </c>
      <c r="E27" s="14" t="str">
        <f aca="false">IF(ROUND(E26--32,1)=0,"OK","MISMATCH")</f>
        <v>OK</v>
      </c>
      <c r="F27" s="14" t="str">
        <f aca="false">IF(ROUND(F26--16.3,1)=0,"OK","MISMATCH")</f>
        <v>OK</v>
      </c>
      <c r="G27" s="14" t="str">
        <f aca="false">IF(ROUND(G26--3.3,1)=0,"OK","MISMATCH")</f>
        <v>OK</v>
      </c>
      <c r="H27" s="14" t="str">
        <f aca="false">IF(ROUND(H26-9.5,1)=0,"OK","MISMATCH")</f>
        <v>OK</v>
      </c>
    </row>
    <row r="28" customFormat="false" ht="15" hidden="false" customHeight="false" outlineLevel="0" collapsed="false">
      <c r="A28" s="9" t="s">
        <v>48</v>
      </c>
      <c r="B28" s="15" t="n">
        <v>247.7</v>
      </c>
      <c r="C28" s="15" t="n">
        <v>247.7</v>
      </c>
      <c r="D28" s="15" t="n">
        <v>247.7</v>
      </c>
      <c r="E28" s="15" t="n">
        <v>247.7</v>
      </c>
      <c r="F28" s="15" t="n">
        <v>247.7</v>
      </c>
      <c r="G28" s="15" t="n">
        <v>247.7</v>
      </c>
      <c r="H28" s="15" t="n">
        <v>247.7</v>
      </c>
    </row>
    <row r="29" customFormat="false" ht="15" hidden="false" customHeight="false" outlineLevel="0" collapsed="false">
      <c r="A29" s="4" t="s">
        <v>49</v>
      </c>
      <c r="B29" s="16" t="n">
        <f aca="false">B26*100/B28</f>
        <v>-29.9959628582963</v>
      </c>
      <c r="C29" s="16" t="n">
        <f aca="false">C26*100/C28</f>
        <v>-32.9430763019782</v>
      </c>
      <c r="D29" s="16" t="n">
        <f aca="false">D26*100/D28</f>
        <v>-23.2943076301978</v>
      </c>
      <c r="E29" s="16" t="n">
        <f aca="false">E26*100/E28</f>
        <v>-12.9188534517562</v>
      </c>
      <c r="F29" s="16" t="n">
        <f aca="false">F26*100/F28</f>
        <v>-6.58054097698829</v>
      </c>
      <c r="G29" s="16" t="n">
        <f aca="false">G26*100/G28</f>
        <v>-1.33225676221236</v>
      </c>
      <c r="H29" s="16" t="n">
        <f aca="false">H26*100/H28</f>
        <v>3.83528461849011</v>
      </c>
    </row>
    <row r="31" customFormat="false" ht="75.75" hidden="false" customHeight="true" outlineLevel="0" collapsed="false">
      <c r="A31" s="17" t="s">
        <v>50</v>
      </c>
      <c r="B31" s="17"/>
      <c r="C31" s="17"/>
      <c r="D31" s="17"/>
      <c r="E31" s="17"/>
      <c r="F31" s="17"/>
      <c r="G31" s="17"/>
      <c r="H31" s="17"/>
    </row>
  </sheetData>
  <mergeCells count="2">
    <mergeCell ref="A2:H2"/>
    <mergeCell ref="A31:H31"/>
  </mergeCell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H1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1" ySplit="4" topLeftCell="B5" activePane="bottomRight" state="frozen"/>
      <selection pane="topLeft" activeCell="A1" activeCellId="0" sqref="A1"/>
      <selection pane="topRight" activeCell="B1" activeCellId="0" sqref="B1"/>
      <selection pane="bottomLeft" activeCell="A5" activeCellId="0" sqref="A5"/>
      <selection pane="bottomRight" activeCell="A1" activeCellId="0" sqref="A1"/>
    </sheetView>
  </sheetViews>
  <sheetFormatPr defaultColWidth="8.6796875" defaultRowHeight="15" zeroHeight="false" outlineLevelRow="0" outlineLevelCol="0"/>
  <cols>
    <col collapsed="false" customWidth="true" hidden="false" outlineLevel="0" max="1" min="1" style="0" width="62"/>
    <col collapsed="false" customWidth="true" hidden="false" outlineLevel="0" max="8" min="2" style="0" width="15"/>
  </cols>
  <sheetData>
    <row r="1" customFormat="false" ht="15" hidden="false" customHeight="false" outlineLevel="0" collapsed="false">
      <c r="A1" s="1" t="s">
        <v>51</v>
      </c>
    </row>
    <row r="2" customFormat="false" ht="55.5" hidden="false" customHeight="true" outlineLevel="0" collapsed="false">
      <c r="A2" s="2" t="s">
        <v>52</v>
      </c>
      <c r="B2" s="2"/>
      <c r="C2" s="2"/>
      <c r="D2" s="2"/>
      <c r="E2" s="2"/>
      <c r="F2" s="2"/>
      <c r="G2" s="2"/>
      <c r="H2" s="2"/>
    </row>
    <row r="4" customFormat="false" ht="15" hidden="false" customHeight="false" outlineLevel="0" collapsed="false">
      <c r="B4" s="3" t="s">
        <v>2</v>
      </c>
      <c r="C4" s="3" t="s">
        <v>3</v>
      </c>
      <c r="D4" s="3" t="s">
        <v>4</v>
      </c>
      <c r="E4" s="3" t="s">
        <v>5</v>
      </c>
      <c r="F4" s="3" t="s">
        <v>6</v>
      </c>
      <c r="G4" s="3" t="s">
        <v>7</v>
      </c>
      <c r="H4" s="3" t="s">
        <v>8</v>
      </c>
    </row>
    <row r="5" customFormat="false" ht="15" hidden="false" customHeight="false" outlineLevel="0" collapsed="false">
      <c r="A5" s="4" t="s">
        <v>53</v>
      </c>
      <c r="B5" s="5" t="n">
        <v>23</v>
      </c>
      <c r="C5" s="5" t="n">
        <v>23.4</v>
      </c>
      <c r="D5" s="5" t="n">
        <v>41.4</v>
      </c>
      <c r="E5" s="5" t="n">
        <v>49.8</v>
      </c>
      <c r="F5" s="5" t="n">
        <v>36.4</v>
      </c>
      <c r="G5" s="5" t="n">
        <v>22.4</v>
      </c>
      <c r="H5" s="5" t="n">
        <v>49.4</v>
      </c>
    </row>
    <row r="6" customFormat="false" ht="15" hidden="false" customHeight="false" outlineLevel="0" collapsed="false">
      <c r="A6" s="9" t="s">
        <v>54</v>
      </c>
      <c r="B6" s="7" t="n">
        <v>-8.6</v>
      </c>
      <c r="C6" s="7" t="n">
        <v>-9.3</v>
      </c>
      <c r="D6" s="7" t="n">
        <v>-2.4</v>
      </c>
      <c r="E6" s="7" t="n">
        <v>-2</v>
      </c>
      <c r="F6" s="7" t="n">
        <v>-3.4</v>
      </c>
      <c r="G6" s="7" t="n">
        <v>-4.4</v>
      </c>
      <c r="H6" s="7" t="n">
        <v>-4.5</v>
      </c>
    </row>
    <row r="8" customFormat="false" ht="15" hidden="false" customHeight="false" outlineLevel="0" collapsed="false">
      <c r="A8" s="18" t="s">
        <v>55</v>
      </c>
      <c r="B8" s="5" t="n">
        <v>8.3</v>
      </c>
      <c r="C8" s="5" t="n">
        <v>10.9</v>
      </c>
      <c r="D8" s="5" t="n">
        <v>24</v>
      </c>
      <c r="E8" s="5" t="n">
        <v>48.2</v>
      </c>
      <c r="F8" s="5" t="n">
        <v>21.8</v>
      </c>
      <c r="G8" s="5" t="n">
        <v>7.3</v>
      </c>
      <c r="H8" s="5" t="n">
        <v>36.1</v>
      </c>
    </row>
    <row r="10" customFormat="false" ht="15" hidden="false" customHeight="false" outlineLevel="0" collapsed="false">
      <c r="A10" s="9" t="s">
        <v>56</v>
      </c>
      <c r="B10" s="7" t="n">
        <v>0</v>
      </c>
      <c r="C10" s="7" t="n">
        <v>-2.4</v>
      </c>
      <c r="D10" s="7" t="n">
        <v>-1.2</v>
      </c>
      <c r="E10" s="7" t="n">
        <v>-6.1</v>
      </c>
      <c r="F10" s="7" t="n">
        <v>-9.8</v>
      </c>
      <c r="G10" s="7" t="n">
        <v>-10.8</v>
      </c>
      <c r="H10" s="7" t="n">
        <v>-17.4</v>
      </c>
    </row>
    <row r="11" customFormat="false" ht="15" hidden="false" customHeight="false" outlineLevel="0" collapsed="false">
      <c r="A11" s="9" t="s">
        <v>57</v>
      </c>
      <c r="B11" s="7" t="n">
        <v>0</v>
      </c>
      <c r="C11" s="7" t="n">
        <v>-0.7</v>
      </c>
      <c r="D11" s="7" t="n">
        <v>-2.6</v>
      </c>
      <c r="E11" s="7" t="n">
        <v>-2.6</v>
      </c>
      <c r="F11" s="7" t="n">
        <v>-1.7</v>
      </c>
      <c r="G11" s="7" t="n">
        <v>-3.3</v>
      </c>
      <c r="H11" s="7" t="n">
        <v>-1.6</v>
      </c>
    </row>
    <row r="12" customFormat="false" ht="15" hidden="false" customHeight="false" outlineLevel="0" collapsed="false">
      <c r="A12" s="6" t="s">
        <v>58</v>
      </c>
      <c r="B12" s="7" t="n">
        <v>0</v>
      </c>
      <c r="C12" s="7" t="n">
        <v>-3.7</v>
      </c>
      <c r="D12" s="7" t="n">
        <v>6.7</v>
      </c>
      <c r="E12" s="7" t="n">
        <v>14</v>
      </c>
      <c r="F12" s="7" t="n">
        <v>0</v>
      </c>
      <c r="G12" s="7" t="n">
        <v>0</v>
      </c>
      <c r="H12" s="7" t="n">
        <v>0</v>
      </c>
    </row>
    <row r="14" customFormat="false" ht="15" hidden="false" customHeight="false" outlineLevel="0" collapsed="false">
      <c r="A14" s="6" t="s">
        <v>59</v>
      </c>
      <c r="B14" s="7" t="n">
        <v>-3.9</v>
      </c>
      <c r="C14" s="7" t="n">
        <v>-5.7</v>
      </c>
      <c r="D14" s="7" t="n">
        <v>1</v>
      </c>
      <c r="E14" s="7" t="n">
        <v>-0.6</v>
      </c>
      <c r="F14" s="7" t="n">
        <v>-4.9</v>
      </c>
      <c r="G14" s="7" t="n">
        <v>-17</v>
      </c>
      <c r="H14" s="7" t="n">
        <v>4.1</v>
      </c>
    </row>
    <row r="16" customFormat="false" ht="99.75" hidden="false" customHeight="true" outlineLevel="0" collapsed="false">
      <c r="A16" s="17" t="s">
        <v>60</v>
      </c>
      <c r="B16" s="17"/>
      <c r="C16" s="17"/>
      <c r="D16" s="17"/>
      <c r="E16" s="17"/>
      <c r="F16" s="17"/>
      <c r="G16" s="17"/>
      <c r="H16" s="17"/>
    </row>
  </sheetData>
  <mergeCells count="2">
    <mergeCell ref="A2:H2"/>
    <mergeCell ref="A16:H16"/>
  </mergeCell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H7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1" ySplit="4" topLeftCell="B5" activePane="bottomRight" state="frozen"/>
      <selection pane="topLeft" activeCell="A1" activeCellId="0" sqref="A1"/>
      <selection pane="topRight" activeCell="B1" activeCellId="0" sqref="B1"/>
      <selection pane="bottomLeft" activeCell="A5" activeCellId="0" sqref="A5"/>
      <selection pane="bottomRight" activeCell="A1" activeCellId="0" sqref="A1"/>
    </sheetView>
  </sheetViews>
  <sheetFormatPr defaultColWidth="8.6796875" defaultRowHeight="15" zeroHeight="false" outlineLevelRow="0" outlineLevelCol="0"/>
  <cols>
    <col collapsed="false" customWidth="true" hidden="false" outlineLevel="0" max="1" min="1" style="0" width="66"/>
    <col collapsed="false" customWidth="true" hidden="false" outlineLevel="0" max="8" min="2" style="0" width="15"/>
  </cols>
  <sheetData>
    <row r="1" customFormat="false" ht="15" hidden="false" customHeight="false" outlineLevel="0" collapsed="false">
      <c r="A1" s="1" t="s">
        <v>61</v>
      </c>
    </row>
    <row r="2" customFormat="false" ht="69.75" hidden="false" customHeight="true" outlineLevel="0" collapsed="false">
      <c r="A2" s="2" t="s">
        <v>62</v>
      </c>
      <c r="B2" s="2"/>
      <c r="C2" s="2"/>
      <c r="D2" s="2"/>
      <c r="E2" s="2"/>
      <c r="F2" s="2"/>
      <c r="G2" s="2"/>
      <c r="H2" s="2"/>
    </row>
    <row r="4" customFormat="false" ht="15" hidden="false" customHeight="false" outlineLevel="0" collapsed="false">
      <c r="B4" s="3" t="s">
        <v>2</v>
      </c>
      <c r="C4" s="3" t="s">
        <v>3</v>
      </c>
      <c r="D4" s="3" t="s">
        <v>4</v>
      </c>
      <c r="E4" s="3" t="s">
        <v>5</v>
      </c>
      <c r="F4" s="3" t="s">
        <v>6</v>
      </c>
      <c r="G4" s="3" t="s">
        <v>7</v>
      </c>
      <c r="H4" s="3" t="s">
        <v>8</v>
      </c>
    </row>
    <row r="5" customFormat="false" ht="15" hidden="false" customHeight="false" outlineLevel="0" collapsed="false">
      <c r="A5" s="4" t="s">
        <v>63</v>
      </c>
      <c r="B5" s="5" t="n">
        <v>-73.9</v>
      </c>
      <c r="C5" s="5" t="n">
        <v>-112.9</v>
      </c>
      <c r="D5" s="5" t="n">
        <v>-81.2</v>
      </c>
      <c r="E5" s="5" t="n">
        <v>-39.4</v>
      </c>
      <c r="F5" s="5" t="n">
        <v>-26.1</v>
      </c>
      <c r="G5" s="5" t="n">
        <v>-41.5</v>
      </c>
      <c r="H5" s="5" t="n">
        <v>-24</v>
      </c>
    </row>
    <row r="6" customFormat="false" ht="15" hidden="false" customHeight="false" outlineLevel="0" collapsed="false">
      <c r="A6" s="18" t="s">
        <v>64</v>
      </c>
      <c r="B6" s="5" t="n">
        <v>-73.9</v>
      </c>
      <c r="C6" s="5" t="n">
        <v>-79.7</v>
      </c>
      <c r="D6" s="5" t="n">
        <v>-53.2</v>
      </c>
      <c r="E6" s="5" t="n">
        <v>-14.2</v>
      </c>
      <c r="F6" s="5" t="n">
        <v>-4.2</v>
      </c>
      <c r="G6" s="5" t="n">
        <v>-11</v>
      </c>
      <c r="H6" s="5" t="n">
        <v>3.3</v>
      </c>
    </row>
    <row r="7" customFormat="false" ht="75.75" hidden="false" customHeight="true" outlineLevel="0" collapsed="false">
      <c r="A7" s="2" t="s">
        <v>65</v>
      </c>
      <c r="B7" s="2"/>
      <c r="C7" s="2"/>
      <c r="D7" s="2"/>
      <c r="E7" s="2"/>
      <c r="F7" s="2"/>
      <c r="G7" s="2"/>
      <c r="H7" s="2"/>
    </row>
    <row r="9" customFormat="false" ht="15" hidden="false" customHeight="false" outlineLevel="0" collapsed="false">
      <c r="A9" s="4" t="s">
        <v>66</v>
      </c>
      <c r="B9" s="5" t="n">
        <v>38.8</v>
      </c>
      <c r="C9" s="5" t="n">
        <v>45.7</v>
      </c>
      <c r="D9" s="5" t="n">
        <v>50.3</v>
      </c>
      <c r="E9" s="5"/>
      <c r="F9" s="5"/>
      <c r="G9" s="5"/>
      <c r="H9" s="5"/>
    </row>
    <row r="10" customFormat="false" ht="15" hidden="false" customHeight="false" outlineLevel="0" collapsed="false">
      <c r="A10" s="18" t="s">
        <v>67</v>
      </c>
      <c r="B10" s="5"/>
      <c r="C10" s="5"/>
      <c r="D10" s="5"/>
      <c r="E10" s="5" t="n">
        <v>48.6</v>
      </c>
      <c r="F10" s="5" t="n">
        <v>48</v>
      </c>
      <c r="G10" s="5" t="n">
        <v>47.6</v>
      </c>
      <c r="H10" s="5" t="n">
        <v>48.6</v>
      </c>
    </row>
    <row r="11" customFormat="false" ht="75.75" hidden="false" customHeight="true" outlineLevel="0" collapsed="false">
      <c r="A11" s="2" t="s">
        <v>68</v>
      </c>
      <c r="B11" s="2"/>
      <c r="C11" s="2"/>
      <c r="D11" s="2"/>
      <c r="E11" s="2"/>
      <c r="F11" s="2"/>
      <c r="G11" s="2"/>
      <c r="H11" s="2"/>
    </row>
    <row r="13" customFormat="false" ht="15" hidden="false" customHeight="false" outlineLevel="0" collapsed="false">
      <c r="A13" s="19" t="s">
        <v>69</v>
      </c>
    </row>
    <row r="30" customFormat="false" ht="15" hidden="false" customHeight="false" outlineLevel="0" collapsed="false">
      <c r="A30" s="4" t="s">
        <v>70</v>
      </c>
      <c r="B30" s="20" t="n">
        <f aca="false">'Income Statement'!B22</f>
        <v>1</v>
      </c>
      <c r="C30" s="20" t="n">
        <f aca="false">'Income Statement'!C22</f>
        <v>0</v>
      </c>
      <c r="D30" s="20" t="n">
        <f aca="false">'Income Statement'!D22</f>
        <v>1.5</v>
      </c>
      <c r="E30" s="20" t="n">
        <f aca="false">'Income Statement'!E22</f>
        <v>4.15</v>
      </c>
      <c r="F30" s="20" t="n">
        <f aca="false">'Income Statement'!F22</f>
        <v>4.15</v>
      </c>
      <c r="G30" s="20" t="n">
        <f aca="false">'Income Statement'!G22</f>
        <v>7.15</v>
      </c>
      <c r="H30" s="20" t="n">
        <f aca="false">'Income Statement'!H22</f>
        <v>8.55</v>
      </c>
    </row>
    <row r="31" customFormat="false" ht="15" hidden="false" customHeight="false" outlineLevel="0" collapsed="false">
      <c r="A31" s="4" t="s">
        <v>71</v>
      </c>
      <c r="B31" s="21" t="n">
        <f aca="false">'Cash Flow'!B8</f>
        <v>8.3</v>
      </c>
      <c r="C31" s="21" t="n">
        <f aca="false">'Cash Flow'!C8</f>
        <v>10.9</v>
      </c>
      <c r="D31" s="21" t="n">
        <f aca="false">'Cash Flow'!D8</f>
        <v>24</v>
      </c>
      <c r="E31" s="21" t="n">
        <f aca="false">'Cash Flow'!E8</f>
        <v>48.2</v>
      </c>
      <c r="F31" s="21" t="n">
        <f aca="false">'Cash Flow'!F8</f>
        <v>21.8</v>
      </c>
      <c r="G31" s="21" t="n">
        <f aca="false">'Cash Flow'!G8</f>
        <v>7.3</v>
      </c>
      <c r="H31" s="21" t="n">
        <f aca="false">'Cash Flow'!H8</f>
        <v>36.1</v>
      </c>
    </row>
    <row r="47" customFormat="false" ht="15" hidden="false" customHeight="false" outlineLevel="0" collapsed="false">
      <c r="A47" s="22" t="s">
        <v>72</v>
      </c>
      <c r="B47" s="22"/>
      <c r="C47" s="22"/>
      <c r="D47" s="22"/>
      <c r="E47" s="22"/>
      <c r="F47" s="22"/>
      <c r="G47" s="22"/>
      <c r="H47" s="22"/>
    </row>
    <row r="48" customFormat="false" ht="31.5" hidden="false" customHeight="true" outlineLevel="0" collapsed="false">
      <c r="A48" s="23" t="s">
        <v>73</v>
      </c>
      <c r="B48" s="24" t="s">
        <v>74</v>
      </c>
      <c r="C48" s="24"/>
      <c r="D48" s="24"/>
      <c r="E48" s="24"/>
      <c r="F48" s="24"/>
      <c r="G48" s="24"/>
      <c r="H48" s="24"/>
    </row>
    <row r="49" customFormat="false" ht="31.5" hidden="false" customHeight="true" outlineLevel="0" collapsed="false">
      <c r="A49" s="23" t="s">
        <v>75</v>
      </c>
      <c r="B49" s="24" t="s">
        <v>76</v>
      </c>
      <c r="C49" s="24"/>
      <c r="D49" s="24"/>
      <c r="E49" s="24"/>
      <c r="F49" s="24"/>
      <c r="G49" s="24"/>
      <c r="H49" s="24"/>
    </row>
    <row r="50" customFormat="false" ht="31.5" hidden="false" customHeight="true" outlineLevel="0" collapsed="false">
      <c r="A50" s="23" t="s">
        <v>77</v>
      </c>
      <c r="B50" s="24" t="s">
        <v>78</v>
      </c>
      <c r="C50" s="24"/>
      <c r="D50" s="24"/>
      <c r="E50" s="24"/>
      <c r="F50" s="24"/>
      <c r="G50" s="24"/>
      <c r="H50" s="24"/>
    </row>
    <row r="51" customFormat="false" ht="31.5" hidden="false" customHeight="true" outlineLevel="0" collapsed="false">
      <c r="A51" s="23" t="s">
        <v>79</v>
      </c>
      <c r="B51" s="24" t="s">
        <v>80</v>
      </c>
      <c r="C51" s="24"/>
      <c r="D51" s="24"/>
      <c r="E51" s="24"/>
      <c r="F51" s="24"/>
      <c r="G51" s="24"/>
      <c r="H51" s="24"/>
    </row>
    <row r="52" customFormat="false" ht="31.5" hidden="false" customHeight="true" outlineLevel="0" collapsed="false">
      <c r="A52" s="23" t="s">
        <v>81</v>
      </c>
      <c r="B52" s="24" t="s">
        <v>82</v>
      </c>
      <c r="C52" s="24"/>
      <c r="D52" s="24"/>
      <c r="E52" s="24"/>
      <c r="F52" s="24"/>
      <c r="G52" s="24"/>
      <c r="H52" s="24"/>
    </row>
    <row r="53" customFormat="false" ht="31.5" hidden="false" customHeight="true" outlineLevel="0" collapsed="false">
      <c r="A53" s="23" t="s">
        <v>83</v>
      </c>
      <c r="B53" s="24" t="s">
        <v>84</v>
      </c>
      <c r="C53" s="24"/>
      <c r="D53" s="24"/>
      <c r="E53" s="24"/>
      <c r="F53" s="24"/>
      <c r="G53" s="24"/>
      <c r="H53" s="24"/>
    </row>
    <row r="54" customFormat="false" ht="31.5" hidden="false" customHeight="true" outlineLevel="0" collapsed="false">
      <c r="A54" s="23" t="s">
        <v>85</v>
      </c>
      <c r="B54" s="24" t="s">
        <v>86</v>
      </c>
      <c r="C54" s="24"/>
      <c r="D54" s="24"/>
      <c r="E54" s="24"/>
      <c r="F54" s="24"/>
      <c r="G54" s="24"/>
      <c r="H54" s="24"/>
    </row>
    <row r="55" customFormat="false" ht="31.5" hidden="false" customHeight="true" outlineLevel="0" collapsed="false">
      <c r="A55" s="23" t="s">
        <v>87</v>
      </c>
      <c r="B55" s="24" t="s">
        <v>88</v>
      </c>
      <c r="C55" s="24"/>
      <c r="D55" s="24"/>
      <c r="E55" s="24"/>
      <c r="F55" s="24"/>
      <c r="G55" s="24"/>
      <c r="H55" s="24"/>
    </row>
    <row r="56" customFormat="false" ht="31.5" hidden="false" customHeight="true" outlineLevel="0" collapsed="false">
      <c r="A56" s="23" t="s">
        <v>89</v>
      </c>
      <c r="B56" s="24" t="s">
        <v>90</v>
      </c>
      <c r="C56" s="24"/>
      <c r="D56" s="24"/>
      <c r="E56" s="24"/>
      <c r="F56" s="24"/>
      <c r="G56" s="24"/>
      <c r="H56" s="24"/>
    </row>
    <row r="57" customFormat="false" ht="31.5" hidden="false" customHeight="true" outlineLevel="0" collapsed="false">
      <c r="A57" s="23" t="s">
        <v>91</v>
      </c>
      <c r="B57" s="24" t="s">
        <v>92</v>
      </c>
      <c r="C57" s="24"/>
      <c r="D57" s="24"/>
      <c r="E57" s="24"/>
      <c r="F57" s="24"/>
      <c r="G57" s="24"/>
      <c r="H57" s="24"/>
    </row>
    <row r="58" customFormat="false" ht="31.5" hidden="false" customHeight="true" outlineLevel="0" collapsed="false">
      <c r="A58" s="23" t="s">
        <v>93</v>
      </c>
      <c r="B58" s="24" t="s">
        <v>94</v>
      </c>
      <c r="C58" s="24"/>
      <c r="D58" s="24"/>
      <c r="E58" s="24"/>
      <c r="F58" s="24"/>
      <c r="G58" s="24"/>
      <c r="H58" s="24"/>
    </row>
    <row r="59" customFormat="false" ht="31.5" hidden="false" customHeight="true" outlineLevel="0" collapsed="false">
      <c r="A59" s="23" t="s">
        <v>95</v>
      </c>
      <c r="B59" s="24" t="s">
        <v>96</v>
      </c>
      <c r="C59" s="24"/>
      <c r="D59" s="24"/>
      <c r="E59" s="24"/>
      <c r="F59" s="24"/>
      <c r="G59" s="24"/>
      <c r="H59" s="24"/>
    </row>
    <row r="60" customFormat="false" ht="31.5" hidden="false" customHeight="true" outlineLevel="0" collapsed="false">
      <c r="A60" s="23" t="s">
        <v>97</v>
      </c>
      <c r="B60" s="24" t="s">
        <v>98</v>
      </c>
      <c r="C60" s="24"/>
      <c r="D60" s="24"/>
      <c r="E60" s="24"/>
      <c r="F60" s="24"/>
      <c r="G60" s="24"/>
      <c r="H60" s="24"/>
    </row>
    <row r="61" customFormat="false" ht="31.5" hidden="false" customHeight="true" outlineLevel="0" collapsed="false">
      <c r="A61" s="23" t="s">
        <v>99</v>
      </c>
      <c r="B61" s="24" t="s">
        <v>100</v>
      </c>
      <c r="C61" s="24"/>
      <c r="D61" s="24"/>
      <c r="E61" s="24"/>
      <c r="F61" s="24"/>
      <c r="G61" s="24"/>
      <c r="H61" s="24"/>
    </row>
    <row r="62" customFormat="false" ht="31.5" hidden="false" customHeight="true" outlineLevel="0" collapsed="false">
      <c r="A62" s="23" t="s">
        <v>101</v>
      </c>
      <c r="B62" s="24" t="s">
        <v>102</v>
      </c>
      <c r="C62" s="24"/>
      <c r="D62" s="24"/>
      <c r="E62" s="24"/>
      <c r="F62" s="24"/>
      <c r="G62" s="24"/>
      <c r="H62" s="24"/>
    </row>
    <row r="64" customFormat="false" ht="15" hidden="false" customHeight="false" outlineLevel="0" collapsed="false">
      <c r="A64" s="22" t="s">
        <v>103</v>
      </c>
      <c r="B64" s="22"/>
      <c r="C64" s="22"/>
      <c r="D64" s="22"/>
      <c r="E64" s="22"/>
      <c r="F64" s="22"/>
      <c r="G64" s="22"/>
      <c r="H64" s="22"/>
    </row>
    <row r="65" customFormat="false" ht="35.05" hidden="false" customHeight="false" outlineLevel="0" collapsed="false">
      <c r="A65" s="25"/>
      <c r="B65" s="25" t="s">
        <v>2</v>
      </c>
      <c r="C65" s="25" t="s">
        <v>104</v>
      </c>
    </row>
    <row r="66" customFormat="false" ht="15" hidden="false" customHeight="false" outlineLevel="0" collapsed="false">
      <c r="A66" s="9" t="s">
        <v>105</v>
      </c>
      <c r="B66" s="26" t="n">
        <v>1303.3</v>
      </c>
      <c r="C66" s="26" t="n">
        <v>1164.5</v>
      </c>
    </row>
    <row r="67" customFormat="false" ht="15" hidden="false" customHeight="false" outlineLevel="0" collapsed="false">
      <c r="A67" s="9" t="s">
        <v>106</v>
      </c>
      <c r="B67" s="26" t="n">
        <v>164.6</v>
      </c>
      <c r="C67" s="26" t="n">
        <v>98.2</v>
      </c>
    </row>
    <row r="70" customFormat="false" ht="15" hidden="false" customHeight="false" outlineLevel="0" collapsed="false">
      <c r="A70" s="22" t="s">
        <v>107</v>
      </c>
      <c r="B70" s="22"/>
      <c r="C70" s="22"/>
      <c r="D70" s="22"/>
      <c r="E70" s="22"/>
      <c r="F70" s="22"/>
      <c r="G70" s="22"/>
      <c r="H70" s="22"/>
    </row>
    <row r="71" customFormat="false" ht="15" hidden="false" customHeight="false" outlineLevel="0" collapsed="false">
      <c r="A71" s="3"/>
      <c r="B71" s="3" t="s">
        <v>2</v>
      </c>
      <c r="C71" s="3" t="s">
        <v>3</v>
      </c>
      <c r="D71" s="3" t="s">
        <v>4</v>
      </c>
      <c r="E71" s="3" t="s">
        <v>5</v>
      </c>
      <c r="F71" s="3" t="s">
        <v>6</v>
      </c>
      <c r="G71" s="3" t="s">
        <v>7</v>
      </c>
      <c r="H71" s="3" t="s">
        <v>8</v>
      </c>
    </row>
    <row r="72" customFormat="false" ht="15" hidden="false" customHeight="false" outlineLevel="0" collapsed="false">
      <c r="A72" s="9" t="s">
        <v>108</v>
      </c>
      <c r="B72" s="27" t="n">
        <v>27</v>
      </c>
      <c r="C72" s="27"/>
      <c r="D72" s="27" t="n">
        <v>24</v>
      </c>
      <c r="E72" s="27" t="n">
        <v>24</v>
      </c>
      <c r="F72" s="27" t="n">
        <v>24</v>
      </c>
      <c r="G72" s="27" t="n">
        <v>24</v>
      </c>
      <c r="H72" s="27" t="n">
        <v>22</v>
      </c>
    </row>
    <row r="73" customFormat="false" ht="15" hidden="false" customHeight="false" outlineLevel="0" collapsed="false">
      <c r="A73" s="9" t="s">
        <v>109</v>
      </c>
      <c r="B73" s="28"/>
      <c r="C73" s="28" t="n">
        <v>99.3</v>
      </c>
      <c r="D73" s="28" t="n">
        <v>99.7</v>
      </c>
      <c r="E73" s="28" t="n">
        <v>99.7</v>
      </c>
      <c r="F73" s="28" t="n">
        <v>99.7</v>
      </c>
      <c r="G73" s="28" t="n">
        <v>99.7</v>
      </c>
      <c r="H73" s="28" t="n">
        <v>99.7</v>
      </c>
    </row>
    <row r="74" customFormat="false" ht="15" hidden="false" customHeight="false" outlineLevel="0" collapsed="false">
      <c r="A74" s="9" t="s">
        <v>110</v>
      </c>
      <c r="B74" s="28"/>
      <c r="C74" s="28"/>
      <c r="D74" s="28"/>
      <c r="E74" s="28"/>
      <c r="F74" s="28"/>
      <c r="G74" s="28" t="n">
        <v>74</v>
      </c>
      <c r="H74" s="28" t="n">
        <v>91</v>
      </c>
    </row>
    <row r="76" customFormat="false" ht="61.5" hidden="false" customHeight="true" outlineLevel="0" collapsed="false">
      <c r="A76" s="29" t="s">
        <v>111</v>
      </c>
      <c r="B76" s="29"/>
      <c r="C76" s="29"/>
      <c r="D76" s="29"/>
      <c r="E76" s="29"/>
      <c r="F76" s="29"/>
      <c r="G76" s="29"/>
      <c r="H76" s="29"/>
    </row>
  </sheetData>
  <mergeCells count="22">
    <mergeCell ref="A2:H2"/>
    <mergeCell ref="A7:H7"/>
    <mergeCell ref="A11:H11"/>
    <mergeCell ref="A47:H47"/>
    <mergeCell ref="B48:H48"/>
    <mergeCell ref="B49:H49"/>
    <mergeCell ref="B50:H50"/>
    <mergeCell ref="B51:H51"/>
    <mergeCell ref="B52:H52"/>
    <mergeCell ref="B53:H53"/>
    <mergeCell ref="B54:H54"/>
    <mergeCell ref="B55:H55"/>
    <mergeCell ref="B56:H56"/>
    <mergeCell ref="B57:H57"/>
    <mergeCell ref="B58:H58"/>
    <mergeCell ref="B59:H59"/>
    <mergeCell ref="B60:H60"/>
    <mergeCell ref="B61:H61"/>
    <mergeCell ref="B62:H62"/>
    <mergeCell ref="A64:H64"/>
    <mergeCell ref="A70:H70"/>
    <mergeCell ref="A76:H76"/>
  </mergeCell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H21"/>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4" topLeftCell="A5"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14"/>
    <col collapsed="false" customWidth="true" hidden="false" outlineLevel="0" max="3" min="2" style="0" width="12"/>
    <col collapsed="false" customWidth="true" hidden="false" outlineLevel="0" max="4" min="4" style="0" width="16"/>
    <col collapsed="false" customWidth="true" hidden="false" outlineLevel="0" max="5" min="5" style="0" width="92"/>
  </cols>
  <sheetData>
    <row r="1" customFormat="false" ht="15" hidden="false" customHeight="false" outlineLevel="0" collapsed="false">
      <c r="A1" s="1" t="s">
        <v>112</v>
      </c>
    </row>
    <row r="2" customFormat="false" ht="33.75" hidden="false" customHeight="true" outlineLevel="0" collapsed="false">
      <c r="A2" s="2" t="s">
        <v>113</v>
      </c>
      <c r="B2" s="2"/>
      <c r="C2" s="2"/>
      <c r="D2" s="2"/>
      <c r="E2" s="2"/>
      <c r="F2" s="2"/>
      <c r="G2" s="2"/>
      <c r="H2" s="2"/>
    </row>
    <row r="4" customFormat="false" ht="30" hidden="false" customHeight="true" outlineLevel="0" collapsed="false">
      <c r="A4" s="30" t="s">
        <v>114</v>
      </c>
      <c r="B4" s="30" t="s">
        <v>115</v>
      </c>
      <c r="C4" s="30" t="s">
        <v>116</v>
      </c>
      <c r="D4" s="30" t="s">
        <v>117</v>
      </c>
      <c r="E4" s="30" t="s">
        <v>118</v>
      </c>
    </row>
    <row r="5" customFormat="false" ht="150" hidden="false" customHeight="true" outlineLevel="0" collapsed="false">
      <c r="A5" s="31" t="s">
        <v>2</v>
      </c>
      <c r="B5" s="32" t="n">
        <v>2</v>
      </c>
      <c r="C5" s="32" t="n">
        <v>4</v>
      </c>
      <c r="D5" s="33" t="n">
        <v>-37.6</v>
      </c>
      <c r="E5" s="34" t="s">
        <v>119</v>
      </c>
    </row>
    <row r="6" customFormat="false" ht="150" hidden="false" customHeight="true" outlineLevel="0" collapsed="false">
      <c r="A6" s="31" t="s">
        <v>3</v>
      </c>
      <c r="B6" s="32" t="n">
        <v>4</v>
      </c>
      <c r="C6" s="32" t="n">
        <v>6</v>
      </c>
      <c r="D6" s="33" t="n">
        <v>14.8</v>
      </c>
      <c r="E6" s="34" t="s">
        <v>120</v>
      </c>
    </row>
    <row r="7" customFormat="false" ht="150" hidden="false" customHeight="true" outlineLevel="0" collapsed="false">
      <c r="A7" s="31" t="s">
        <v>4</v>
      </c>
      <c r="B7" s="32" t="n">
        <v>6</v>
      </c>
      <c r="C7" s="32" t="n">
        <v>6</v>
      </c>
      <c r="D7" s="33" t="n">
        <v>30.6</v>
      </c>
      <c r="E7" s="34" t="s">
        <v>121</v>
      </c>
    </row>
    <row r="8" customFormat="false" ht="150" hidden="false" customHeight="true" outlineLevel="0" collapsed="false">
      <c r="A8" s="31" t="s">
        <v>5</v>
      </c>
      <c r="B8" s="32" t="n">
        <v>6</v>
      </c>
      <c r="C8" s="32" t="n">
        <v>6</v>
      </c>
      <c r="D8" s="33" t="n">
        <v>27.9</v>
      </c>
      <c r="E8" s="34" t="s">
        <v>122</v>
      </c>
    </row>
    <row r="9" customFormat="false" ht="150" hidden="false" customHeight="true" outlineLevel="0" collapsed="false">
      <c r="A9" s="31" t="s">
        <v>6</v>
      </c>
      <c r="B9" s="32" t="n">
        <v>5</v>
      </c>
      <c r="C9" s="32" t="n">
        <v>6</v>
      </c>
      <c r="D9" s="33" t="n">
        <v>31.8</v>
      </c>
      <c r="E9" s="34" t="s">
        <v>123</v>
      </c>
    </row>
    <row r="10" customFormat="false" ht="150" hidden="false" customHeight="true" outlineLevel="0" collapsed="false">
      <c r="A10" s="31" t="s">
        <v>7</v>
      </c>
      <c r="B10" s="32" t="n">
        <v>6</v>
      </c>
      <c r="C10" s="32" t="n">
        <v>7</v>
      </c>
      <c r="D10" s="33" t="n">
        <v>34.1</v>
      </c>
      <c r="E10" s="34" t="s">
        <v>124</v>
      </c>
    </row>
    <row r="11" customFormat="false" ht="150" hidden="false" customHeight="true" outlineLevel="0" collapsed="false">
      <c r="A11" s="31" t="s">
        <v>8</v>
      </c>
      <c r="B11" s="32" t="n">
        <v>8</v>
      </c>
      <c r="C11" s="32" t="n">
        <v>8</v>
      </c>
      <c r="D11" s="33" t="n">
        <v>37.9</v>
      </c>
      <c r="E11" s="34" t="s">
        <v>125</v>
      </c>
    </row>
    <row r="13" customFormat="false" ht="15" hidden="false" customHeight="false" outlineLevel="0" collapsed="false">
      <c r="A13" s="35" t="s">
        <v>126</v>
      </c>
    </row>
    <row r="14" customFormat="false" ht="109.5" hidden="false" customHeight="true" outlineLevel="0" collapsed="false">
      <c r="A14" s="36" t="s">
        <v>127</v>
      </c>
      <c r="B14" s="36"/>
      <c r="C14" s="36"/>
      <c r="D14" s="36"/>
      <c r="E14" s="36"/>
    </row>
    <row r="16" customFormat="false" ht="15" hidden="false" customHeight="false" outlineLevel="0" collapsed="false">
      <c r="A16" s="37" t="s">
        <v>128</v>
      </c>
    </row>
    <row r="17" customFormat="false" ht="57.75" hidden="false" customHeight="true" outlineLevel="0" collapsed="false">
      <c r="A17" s="38" t="s">
        <v>129</v>
      </c>
      <c r="B17" s="38"/>
      <c r="C17" s="38"/>
      <c r="D17" s="38"/>
      <c r="E17" s="38"/>
    </row>
    <row r="18" customFormat="false" ht="57.75" hidden="false" customHeight="true" outlineLevel="0" collapsed="false">
      <c r="A18" s="38" t="s">
        <v>130</v>
      </c>
      <c r="B18" s="38"/>
      <c r="C18" s="38"/>
      <c r="D18" s="38"/>
      <c r="E18" s="38"/>
    </row>
    <row r="19" customFormat="false" ht="57.75" hidden="false" customHeight="true" outlineLevel="0" collapsed="false">
      <c r="A19" s="38" t="s">
        <v>131</v>
      </c>
      <c r="B19" s="38"/>
      <c r="C19" s="38"/>
      <c r="D19" s="38"/>
      <c r="E19" s="38"/>
    </row>
    <row r="20" customFormat="false" ht="57.75" hidden="false" customHeight="true" outlineLevel="0" collapsed="false">
      <c r="A20" s="38" t="s">
        <v>132</v>
      </c>
      <c r="B20" s="38"/>
      <c r="C20" s="38"/>
      <c r="D20" s="38"/>
      <c r="E20" s="38"/>
    </row>
    <row r="21" customFormat="false" ht="57.75" hidden="false" customHeight="true" outlineLevel="0" collapsed="false">
      <c r="A21" s="38" t="s">
        <v>133</v>
      </c>
      <c r="B21" s="38"/>
      <c r="C21" s="38"/>
      <c r="D21" s="38"/>
      <c r="E21" s="38"/>
    </row>
  </sheetData>
  <mergeCells count="7">
    <mergeCell ref="A2:H2"/>
    <mergeCell ref="A14:E14"/>
    <mergeCell ref="A17:E17"/>
    <mergeCell ref="A18:E18"/>
    <mergeCell ref="A19:E19"/>
    <mergeCell ref="A20:E20"/>
    <mergeCell ref="A21:E21"/>
  </mergeCell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F88"/>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48"/>
    <col collapsed="false" customWidth="true" hidden="false" outlineLevel="0" max="3" min="2" style="0" width="16"/>
    <col collapsed="false" customWidth="true" hidden="false" outlineLevel="0" max="4" min="4" style="0" width="15"/>
    <col collapsed="false" customWidth="true" hidden="false" outlineLevel="0" max="5" min="5" style="0" width="44"/>
    <col collapsed="false" customWidth="true" hidden="false" outlineLevel="0" max="6" min="6" style="0" width="18"/>
  </cols>
  <sheetData>
    <row r="1" customFormat="false" ht="15" hidden="false" customHeight="false" outlineLevel="0" collapsed="false">
      <c r="A1" s="1" t="s">
        <v>134</v>
      </c>
    </row>
    <row r="2" customFormat="false" ht="96" hidden="false" customHeight="true" outlineLevel="0" collapsed="false">
      <c r="A2" s="29" t="s">
        <v>135</v>
      </c>
      <c r="B2" s="29"/>
      <c r="C2" s="29"/>
      <c r="D2" s="29"/>
      <c r="E2" s="29"/>
      <c r="F2" s="29"/>
    </row>
    <row r="4" customFormat="false" ht="15" hidden="false" customHeight="false" outlineLevel="0" collapsed="false">
      <c r="A4" s="22" t="s">
        <v>136</v>
      </c>
      <c r="B4" s="22"/>
      <c r="C4" s="22"/>
      <c r="D4" s="22"/>
      <c r="E4" s="22"/>
      <c r="F4" s="22"/>
    </row>
    <row r="5" customFormat="false" ht="15" hidden="false" customHeight="false" outlineLevel="0" collapsed="false">
      <c r="A5" s="9" t="s">
        <v>137</v>
      </c>
      <c r="B5" s="20" t="n">
        <v>5.55</v>
      </c>
    </row>
    <row r="6" customFormat="false" ht="15" hidden="false" customHeight="false" outlineLevel="0" collapsed="false">
      <c r="A6" s="39" t="s">
        <v>138</v>
      </c>
      <c r="B6" s="40" t="n">
        <f aca="false">'Income Statement'!H22</f>
        <v>8.55</v>
      </c>
    </row>
    <row r="7" customFormat="false" ht="55.5" hidden="false" customHeight="true" outlineLevel="0" collapsed="false">
      <c r="A7" s="2" t="s">
        <v>139</v>
      </c>
      <c r="B7" s="2"/>
      <c r="C7" s="2"/>
      <c r="D7" s="2"/>
      <c r="E7" s="2"/>
      <c r="F7" s="2"/>
    </row>
    <row r="8" customFormat="false" ht="15" hidden="false" customHeight="false" outlineLevel="0" collapsed="false">
      <c r="A8" s="9" t="s">
        <v>140</v>
      </c>
      <c r="B8" s="21" t="n">
        <f aca="false">AVERAGE('Cash Flow'!F8:H8)</f>
        <v>21.7333333333333</v>
      </c>
    </row>
    <row r="9" customFormat="false" ht="42" hidden="false" customHeight="true" outlineLevel="0" collapsed="false">
      <c r="A9" s="2" t="s">
        <v>141</v>
      </c>
      <c r="B9" s="2"/>
      <c r="C9" s="2"/>
      <c r="D9" s="2"/>
      <c r="E9" s="2"/>
      <c r="F9" s="2"/>
    </row>
    <row r="10" customFormat="false" ht="15" hidden="false" customHeight="false" outlineLevel="0" collapsed="false">
      <c r="A10" s="9" t="s">
        <v>142</v>
      </c>
      <c r="B10" s="21" t="n">
        <f aca="false">AVERAGE('Company KPIs'!F10:H10)</f>
        <v>48.0666666666667</v>
      </c>
    </row>
    <row r="11" customFormat="false" ht="15" hidden="false" customHeight="false" outlineLevel="0" collapsed="false">
      <c r="A11" s="9" t="s">
        <v>143</v>
      </c>
      <c r="B11" s="41" t="n">
        <f aca="false">'Company KPIs'!H6</f>
        <v>3.3</v>
      </c>
    </row>
    <row r="12" customFormat="false" ht="15" hidden="false" customHeight="false" outlineLevel="0" collapsed="false">
      <c r="A12" s="9" t="s">
        <v>144</v>
      </c>
      <c r="B12" s="21" t="n">
        <v>247.7</v>
      </c>
    </row>
    <row r="13" customFormat="false" ht="27.75" hidden="false" customHeight="true" outlineLevel="0" collapsed="false">
      <c r="A13" s="42" t="s">
        <v>145</v>
      </c>
      <c r="B13" s="42"/>
      <c r="C13" s="42"/>
      <c r="D13" s="42"/>
      <c r="E13" s="42"/>
      <c r="F13" s="42"/>
    </row>
    <row r="15" customFormat="false" ht="15" hidden="false" customHeight="false" outlineLevel="0" collapsed="false">
      <c r="A15" s="22" t="s">
        <v>146</v>
      </c>
      <c r="B15" s="22"/>
      <c r="C15" s="22"/>
      <c r="D15" s="22"/>
      <c r="E15" s="22"/>
      <c r="F15" s="22"/>
    </row>
    <row r="16" customFormat="false" ht="25.5" hidden="false" customHeight="true" outlineLevel="0" collapsed="false">
      <c r="A16" s="25" t="s">
        <v>147</v>
      </c>
      <c r="B16" s="25" t="s">
        <v>148</v>
      </c>
      <c r="C16" s="25" t="s">
        <v>149</v>
      </c>
      <c r="D16" s="25" t="s">
        <v>150</v>
      </c>
      <c r="E16" s="25" t="s">
        <v>151</v>
      </c>
    </row>
    <row r="17" customFormat="false" ht="99.75" hidden="false" customHeight="true" outlineLevel="0" collapsed="false">
      <c r="A17" s="9" t="s">
        <v>152</v>
      </c>
      <c r="B17" s="43" t="n">
        <v>0.09</v>
      </c>
      <c r="C17" s="43" t="n">
        <v>0.075</v>
      </c>
      <c r="D17" s="43" t="n">
        <v>0.06</v>
      </c>
      <c r="E17" s="44" t="s">
        <v>153</v>
      </c>
    </row>
    <row r="18" customFormat="false" ht="99.75" hidden="false" customHeight="true" outlineLevel="0" collapsed="false">
      <c r="A18" s="9" t="s">
        <v>154</v>
      </c>
      <c r="B18" s="43" t="n">
        <v>0.12</v>
      </c>
      <c r="C18" s="43" t="n">
        <v>0.09</v>
      </c>
      <c r="D18" s="43" t="n">
        <v>0.07</v>
      </c>
      <c r="E18" s="44" t="s">
        <v>155</v>
      </c>
    </row>
    <row r="19" customFormat="false" ht="99.75" hidden="false" customHeight="true" outlineLevel="0" collapsed="false">
      <c r="A19" s="9" t="s">
        <v>156</v>
      </c>
      <c r="B19" s="45" t="n">
        <v>4</v>
      </c>
      <c r="C19" s="45" t="n">
        <v>5</v>
      </c>
      <c r="D19" s="45" t="n">
        <v>6.5</v>
      </c>
      <c r="E19" s="44" t="s">
        <v>157</v>
      </c>
    </row>
    <row r="21" customFormat="false" ht="15" hidden="false" customHeight="false" outlineLevel="0" collapsed="false">
      <c r="A21" s="22" t="s">
        <v>158</v>
      </c>
      <c r="B21" s="22"/>
      <c r="C21" s="22"/>
      <c r="D21" s="22"/>
      <c r="E21" s="22"/>
      <c r="F21" s="22"/>
    </row>
    <row r="22" customFormat="false" ht="15" hidden="false" customHeight="false" outlineLevel="0" collapsed="false">
      <c r="A22" s="3"/>
      <c r="B22" s="3" t="s">
        <v>159</v>
      </c>
      <c r="C22" s="3" t="s">
        <v>160</v>
      </c>
      <c r="D22" s="3" t="s">
        <v>161</v>
      </c>
    </row>
    <row r="23" customFormat="false" ht="15" hidden="false" customHeight="false" outlineLevel="0" collapsed="false">
      <c r="A23" s="11" t="s">
        <v>162</v>
      </c>
    </row>
    <row r="24" customFormat="false" ht="16.15" hidden="false" customHeight="false" outlineLevel="0" collapsed="false">
      <c r="A24" s="9" t="s">
        <v>163</v>
      </c>
      <c r="B24" s="46" t="n">
        <f aca="false">$B$5/B17</f>
        <v>61.6666666666667</v>
      </c>
      <c r="C24" s="46" t="n">
        <f aca="false">$B$5/C17</f>
        <v>74</v>
      </c>
      <c r="D24" s="46" t="n">
        <f aca="false">$B$5/D17</f>
        <v>92.5</v>
      </c>
    </row>
    <row r="25" customFormat="false" ht="15" hidden="false" customHeight="false" outlineLevel="0" collapsed="false">
      <c r="A25" s="39" t="s">
        <v>164</v>
      </c>
      <c r="B25" s="40" t="n">
        <f aca="false">'Income Statement'!$H$22/B17</f>
        <v>95</v>
      </c>
      <c r="C25" s="40" t="n">
        <f aca="false">'Income Statement'!$H$22/C17</f>
        <v>114</v>
      </c>
      <c r="D25" s="40" t="n">
        <f aca="false">'Income Statement'!$H$22/D17</f>
        <v>142.5</v>
      </c>
    </row>
    <row r="27" customFormat="false" ht="15" hidden="false" customHeight="false" outlineLevel="0" collapsed="false">
      <c r="A27" s="11" t="s">
        <v>165</v>
      </c>
    </row>
    <row r="28" customFormat="false" ht="15" hidden="false" customHeight="false" outlineLevel="0" collapsed="false">
      <c r="A28" s="9" t="s">
        <v>166</v>
      </c>
      <c r="B28" s="15" t="n">
        <f aca="false">$B$8/B18</f>
        <v>181.111111111111</v>
      </c>
      <c r="C28" s="15" t="n">
        <f aca="false">$B$8/C18</f>
        <v>241.481481481482</v>
      </c>
      <c r="D28" s="15" t="n">
        <f aca="false">$B$8/D18</f>
        <v>310.476190476191</v>
      </c>
    </row>
    <row r="29" customFormat="false" ht="15" hidden="false" customHeight="false" outlineLevel="0" collapsed="false">
      <c r="A29" s="9" t="s">
        <v>167</v>
      </c>
      <c r="B29" s="15" t="n">
        <f aca="false">B28-$B$11</f>
        <v>177.811111111111</v>
      </c>
      <c r="C29" s="15" t="n">
        <f aca="false">C28-$B$11</f>
        <v>238.181481481481</v>
      </c>
      <c r="D29" s="15" t="n">
        <f aca="false">D28-$B$11</f>
        <v>307.17619047619</v>
      </c>
    </row>
    <row r="30" customFormat="false" ht="16.15" hidden="false" customHeight="false" outlineLevel="0" collapsed="false">
      <c r="A30" s="47" t="s">
        <v>168</v>
      </c>
      <c r="B30" s="46" t="n">
        <f aca="false">B29/$B$12*100</f>
        <v>71.7848652043242</v>
      </c>
      <c r="C30" s="46" t="n">
        <f aca="false">C29/$B$12*100</f>
        <v>96.1572391931698</v>
      </c>
      <c r="D30" s="46" t="n">
        <f aca="false">D29/$B$12*100</f>
        <v>124.011380894708</v>
      </c>
    </row>
    <row r="32" customFormat="false" ht="15" hidden="false" customHeight="false" outlineLevel="0" collapsed="false">
      <c r="A32" s="11" t="s">
        <v>169</v>
      </c>
    </row>
    <row r="33" customFormat="false" ht="15" hidden="false" customHeight="false" outlineLevel="0" collapsed="false">
      <c r="A33" s="9" t="s">
        <v>170</v>
      </c>
      <c r="B33" s="15" t="n">
        <f aca="false">$B$10*B19</f>
        <v>192.266666666667</v>
      </c>
      <c r="C33" s="15" t="n">
        <f aca="false">$B$10*C19</f>
        <v>240.333333333333</v>
      </c>
      <c r="D33" s="15" t="n">
        <f aca="false">$B$10*D19</f>
        <v>312.433333333333</v>
      </c>
    </row>
    <row r="34" customFormat="false" ht="15" hidden="false" customHeight="false" outlineLevel="0" collapsed="false">
      <c r="A34" s="9" t="s">
        <v>167</v>
      </c>
      <c r="B34" s="15" t="n">
        <f aca="false">B33-$B$11</f>
        <v>188.966666666667</v>
      </c>
      <c r="C34" s="15" t="n">
        <f aca="false">C33-$B$11</f>
        <v>237.033333333333</v>
      </c>
      <c r="D34" s="15" t="n">
        <f aca="false">D33-$B$11</f>
        <v>309.133333333333</v>
      </c>
    </row>
    <row r="35" customFormat="false" ht="16.15" hidden="false" customHeight="false" outlineLevel="0" collapsed="false">
      <c r="A35" s="47" t="s">
        <v>168</v>
      </c>
      <c r="B35" s="46" t="n">
        <f aca="false">B34/$B$12*100</f>
        <v>76.2885210604225</v>
      </c>
      <c r="C35" s="46" t="n">
        <f aca="false">C34/$B$12*100</f>
        <v>95.6937155160813</v>
      </c>
      <c r="D35" s="46" t="n">
        <f aca="false">D34/$B$12*100</f>
        <v>124.801507199569</v>
      </c>
    </row>
    <row r="38" customFormat="false" ht="15" hidden="false" customHeight="false" outlineLevel="0" collapsed="false">
      <c r="A38" s="48" t="s">
        <v>171</v>
      </c>
      <c r="B38" s="48"/>
      <c r="C38" s="48"/>
      <c r="D38" s="48"/>
      <c r="E38" s="48"/>
      <c r="F38" s="48"/>
    </row>
    <row r="39" customFormat="false" ht="15" hidden="false" customHeight="false" outlineLevel="0" collapsed="false">
      <c r="A39" s="3"/>
      <c r="B39" s="3" t="s">
        <v>159</v>
      </c>
      <c r="C39" s="3" t="s">
        <v>160</v>
      </c>
      <c r="D39" s="3" t="s">
        <v>161</v>
      </c>
    </row>
    <row r="40" customFormat="false" ht="16.15" hidden="false" customHeight="false" outlineLevel="0" collapsed="false">
      <c r="A40" s="47" t="s">
        <v>172</v>
      </c>
      <c r="B40" s="49" t="n">
        <f aca="false">B24</f>
        <v>61.6666666666667</v>
      </c>
      <c r="C40" s="49" t="n">
        <f aca="false">C24</f>
        <v>74</v>
      </c>
      <c r="D40" s="49" t="n">
        <f aca="false">D24</f>
        <v>92.5</v>
      </c>
    </row>
    <row r="41" customFormat="false" ht="15" hidden="false" customHeight="false" outlineLevel="0" collapsed="false">
      <c r="A41" s="50" t="s">
        <v>173</v>
      </c>
      <c r="B41" s="51" t="n">
        <f aca="false">B30</f>
        <v>71.7848652043242</v>
      </c>
      <c r="C41" s="51" t="n">
        <f aca="false">C30</f>
        <v>96.1572391931698</v>
      </c>
      <c r="D41" s="51" t="n">
        <f aca="false">D30</f>
        <v>124.011380894708</v>
      </c>
    </row>
    <row r="42" customFormat="false" ht="15" hidden="false" customHeight="false" outlineLevel="0" collapsed="false">
      <c r="A42" s="50" t="s">
        <v>174</v>
      </c>
      <c r="B42" s="51" t="n">
        <f aca="false">B35</f>
        <v>76.2885210604225</v>
      </c>
      <c r="C42" s="51" t="n">
        <f aca="false">C35</f>
        <v>95.6937155160813</v>
      </c>
      <c r="D42" s="51" t="n">
        <f aca="false">D35</f>
        <v>124.801507199569</v>
      </c>
    </row>
    <row r="44" customFormat="false" ht="49.5" hidden="false" customHeight="true" outlineLevel="0" collapsed="false">
      <c r="A44" s="36" t="s">
        <v>175</v>
      </c>
      <c r="B44" s="36"/>
      <c r="C44" s="36"/>
      <c r="D44" s="36"/>
      <c r="E44" s="36"/>
      <c r="F44" s="36"/>
    </row>
    <row r="45" customFormat="false" ht="49.5" hidden="false" customHeight="true" outlineLevel="0" collapsed="false">
      <c r="A45" s="36" t="s">
        <v>176</v>
      </c>
      <c r="B45" s="36"/>
      <c r="C45" s="36"/>
      <c r="D45" s="36"/>
      <c r="E45" s="36"/>
      <c r="F45" s="36"/>
    </row>
    <row r="46" customFormat="false" ht="49.5" hidden="false" customHeight="true" outlineLevel="0" collapsed="false">
      <c r="A46" s="36" t="s">
        <v>177</v>
      </c>
      <c r="B46" s="36"/>
      <c r="C46" s="36"/>
      <c r="D46" s="36"/>
      <c r="E46" s="36"/>
      <c r="F46" s="36"/>
    </row>
    <row r="47" customFormat="false" ht="49.5" hidden="false" customHeight="true" outlineLevel="0" collapsed="false">
      <c r="A47" s="36" t="s">
        <v>178</v>
      </c>
      <c r="B47" s="36"/>
      <c r="C47" s="36"/>
      <c r="D47" s="36"/>
      <c r="E47" s="36"/>
      <c r="F47" s="36"/>
    </row>
    <row r="48" customFormat="false" ht="49.5" hidden="false" customHeight="true" outlineLevel="0" collapsed="false">
      <c r="A48" s="36" t="s">
        <v>179</v>
      </c>
      <c r="B48" s="36"/>
      <c r="C48" s="36"/>
      <c r="D48" s="36"/>
      <c r="E48" s="36"/>
      <c r="F48" s="36"/>
    </row>
    <row r="49" customFormat="false" ht="49.5" hidden="false" customHeight="true" outlineLevel="0" collapsed="false">
      <c r="A49" s="36" t="s">
        <v>180</v>
      </c>
      <c r="B49" s="36"/>
      <c r="C49" s="36"/>
      <c r="D49" s="36"/>
      <c r="E49" s="36"/>
      <c r="F49" s="36"/>
    </row>
    <row r="51" customFormat="false" ht="15" hidden="false" customHeight="false" outlineLevel="0" collapsed="false">
      <c r="A51" s="48" t="s">
        <v>181</v>
      </c>
      <c r="B51" s="48"/>
      <c r="C51" s="48"/>
      <c r="D51" s="48"/>
      <c r="E51" s="48"/>
      <c r="F51" s="48"/>
    </row>
    <row r="52" customFormat="false" ht="90" hidden="false" customHeight="true" outlineLevel="0" collapsed="false">
      <c r="A52" s="29" t="s">
        <v>182</v>
      </c>
      <c r="B52" s="29"/>
      <c r="C52" s="29"/>
      <c r="D52" s="29"/>
      <c r="E52" s="29"/>
      <c r="F52" s="29"/>
    </row>
    <row r="54" customFormat="false" ht="15" hidden="false" customHeight="false" outlineLevel="0" collapsed="false">
      <c r="A54" s="22" t="s">
        <v>183</v>
      </c>
      <c r="B54" s="22"/>
      <c r="C54" s="22"/>
      <c r="D54" s="22"/>
      <c r="E54" s="22"/>
      <c r="F54" s="22"/>
    </row>
    <row r="55" customFormat="false" ht="15" hidden="false" customHeight="false" outlineLevel="0" collapsed="false">
      <c r="A55" s="52" t="s">
        <v>184</v>
      </c>
      <c r="B55" s="52"/>
      <c r="C55" s="52"/>
      <c r="D55" s="52"/>
      <c r="E55" s="52"/>
      <c r="F55" s="52"/>
    </row>
    <row r="56" customFormat="false" ht="75.75" hidden="false" customHeight="true" outlineLevel="0" collapsed="false">
      <c r="A56" s="24" t="s">
        <v>185</v>
      </c>
      <c r="B56" s="24"/>
      <c r="C56" s="24"/>
      <c r="D56" s="24"/>
      <c r="E56" s="24"/>
      <c r="F56" s="24"/>
    </row>
    <row r="57" customFormat="false" ht="15" hidden="false" customHeight="false" outlineLevel="0" collapsed="false">
      <c r="A57" s="52" t="s">
        <v>186</v>
      </c>
      <c r="B57" s="52"/>
      <c r="C57" s="52"/>
      <c r="D57" s="52"/>
      <c r="E57" s="52"/>
      <c r="F57" s="52"/>
    </row>
    <row r="58" customFormat="false" ht="75.75" hidden="false" customHeight="true" outlineLevel="0" collapsed="false">
      <c r="A58" s="24" t="s">
        <v>187</v>
      </c>
      <c r="B58" s="24"/>
      <c r="C58" s="24"/>
      <c r="D58" s="24"/>
      <c r="E58" s="24"/>
      <c r="F58" s="24"/>
    </row>
    <row r="59" customFormat="false" ht="15" hidden="false" customHeight="false" outlineLevel="0" collapsed="false">
      <c r="A59" s="52" t="s">
        <v>188</v>
      </c>
      <c r="B59" s="52"/>
      <c r="C59" s="52"/>
      <c r="D59" s="52"/>
      <c r="E59" s="52"/>
      <c r="F59" s="52"/>
    </row>
    <row r="60" customFormat="false" ht="75.75" hidden="false" customHeight="true" outlineLevel="0" collapsed="false">
      <c r="A60" s="24" t="s">
        <v>189</v>
      </c>
      <c r="B60" s="24"/>
      <c r="C60" s="24"/>
      <c r="D60" s="24"/>
      <c r="E60" s="24"/>
      <c r="F60" s="24"/>
    </row>
    <row r="61" customFormat="false" ht="15" hidden="false" customHeight="false" outlineLevel="0" collapsed="false">
      <c r="A61" s="52" t="s">
        <v>190</v>
      </c>
      <c r="B61" s="52"/>
      <c r="C61" s="52"/>
      <c r="D61" s="52"/>
      <c r="E61" s="52"/>
      <c r="F61" s="52"/>
    </row>
    <row r="62" customFormat="false" ht="75.75" hidden="false" customHeight="true" outlineLevel="0" collapsed="false">
      <c r="A62" s="24" t="s">
        <v>191</v>
      </c>
      <c r="B62" s="24"/>
      <c r="C62" s="24"/>
      <c r="D62" s="24"/>
      <c r="E62" s="24"/>
      <c r="F62" s="24"/>
    </row>
    <row r="63" customFormat="false" ht="15" hidden="false" customHeight="false" outlineLevel="0" collapsed="false">
      <c r="A63" s="52" t="s">
        <v>192</v>
      </c>
      <c r="B63" s="52"/>
      <c r="C63" s="52"/>
      <c r="D63" s="52"/>
      <c r="E63" s="52"/>
      <c r="F63" s="52"/>
    </row>
    <row r="64" customFormat="false" ht="75.75" hidden="false" customHeight="true" outlineLevel="0" collapsed="false">
      <c r="A64" s="24" t="s">
        <v>193</v>
      </c>
      <c r="B64" s="24"/>
      <c r="C64" s="24"/>
      <c r="D64" s="24"/>
      <c r="E64" s="24"/>
      <c r="F64" s="24"/>
    </row>
    <row r="66" customFormat="false" ht="21.75" hidden="false" customHeight="true" outlineLevel="0" collapsed="false">
      <c r="A66" s="25" t="s">
        <v>194</v>
      </c>
      <c r="B66" s="25" t="s">
        <v>195</v>
      </c>
      <c r="C66" s="25" t="s">
        <v>196</v>
      </c>
      <c r="D66" s="25" t="s">
        <v>197</v>
      </c>
      <c r="E66" s="25" t="s">
        <v>198</v>
      </c>
      <c r="F66" s="25" t="s">
        <v>199</v>
      </c>
    </row>
    <row r="67" customFormat="false" ht="31.5" hidden="false" customHeight="true" outlineLevel="0" collapsed="false">
      <c r="A67" s="9" t="s">
        <v>200</v>
      </c>
      <c r="B67" s="53" t="n">
        <v>9.8</v>
      </c>
      <c r="C67" s="54" t="n">
        <v>0.95</v>
      </c>
      <c r="D67" s="53" t="n">
        <v>19.6</v>
      </c>
      <c r="E67" s="55" t="n">
        <v>0.027</v>
      </c>
      <c r="F67" s="56" t="s">
        <v>201</v>
      </c>
    </row>
    <row r="68" customFormat="false" ht="31.5" hidden="false" customHeight="true" outlineLevel="0" collapsed="false">
      <c r="A68" s="9" t="s">
        <v>202</v>
      </c>
      <c r="B68" s="53" t="n">
        <v>6.3</v>
      </c>
      <c r="C68" s="54" t="n">
        <v>0.78</v>
      </c>
      <c r="D68" s="53" t="n">
        <v>11.7</v>
      </c>
      <c r="E68" s="55" t="n">
        <v>0.04</v>
      </c>
      <c r="F68" s="56" t="s">
        <v>201</v>
      </c>
    </row>
    <row r="69" customFormat="false" ht="31.5" hidden="false" customHeight="true" outlineLevel="0" collapsed="false">
      <c r="A69" s="9" t="s">
        <v>203</v>
      </c>
      <c r="B69" s="53" t="n">
        <v>5.8</v>
      </c>
      <c r="C69" s="54" t="n">
        <v>1.5</v>
      </c>
      <c r="D69" s="53" t="n">
        <v>9.9</v>
      </c>
      <c r="E69" s="55" t="n">
        <v>0.071</v>
      </c>
      <c r="F69" s="56" t="s">
        <v>201</v>
      </c>
    </row>
    <row r="70" customFormat="false" ht="31.5" hidden="false" customHeight="true" outlineLevel="0" collapsed="false">
      <c r="A70" s="9" t="s">
        <v>204</v>
      </c>
      <c r="B70" s="53" t="n">
        <v>4</v>
      </c>
      <c r="C70" s="54"/>
      <c r="D70" s="53" t="n">
        <v>8.6</v>
      </c>
      <c r="E70" s="55" t="n">
        <v>0.064</v>
      </c>
      <c r="F70" s="56" t="s">
        <v>201</v>
      </c>
    </row>
    <row r="71" customFormat="false" ht="31.5" hidden="false" customHeight="true" outlineLevel="0" collapsed="false">
      <c r="A71" s="9" t="s">
        <v>205</v>
      </c>
      <c r="B71" s="53"/>
      <c r="C71" s="54"/>
      <c r="D71" s="53"/>
      <c r="E71" s="55"/>
      <c r="F71" s="56" t="s">
        <v>206</v>
      </c>
    </row>
    <row r="72" customFormat="false" ht="15" hidden="false" customHeight="false" outlineLevel="0" collapsed="false">
      <c r="A72" s="4" t="s">
        <v>207</v>
      </c>
      <c r="B72" s="57" t="n">
        <f aca="false">AVERAGE(B67:B70)</f>
        <v>6.475</v>
      </c>
      <c r="E72" s="58" t="n">
        <f aca="false">AVERAGE(E67:E70)</f>
        <v>0.0505</v>
      </c>
    </row>
    <row r="73" customFormat="false" ht="15" hidden="false" customHeight="false" outlineLevel="0" collapsed="false">
      <c r="A73" s="4" t="s">
        <v>208</v>
      </c>
    </row>
    <row r="74" customFormat="false" ht="15" hidden="false" customHeight="false" outlineLevel="0" collapsed="false">
      <c r="B74" s="59" t="n">
        <f aca="false">C19</f>
        <v>5</v>
      </c>
      <c r="E74" s="60" t="n">
        <f aca="false">C17</f>
        <v>0.075</v>
      </c>
    </row>
    <row r="76" customFormat="false" ht="96" hidden="false" customHeight="true" outlineLevel="0" collapsed="false">
      <c r="A76" s="36" t="s">
        <v>209</v>
      </c>
      <c r="B76" s="36"/>
      <c r="C76" s="36"/>
      <c r="D76" s="36"/>
      <c r="E76" s="36"/>
      <c r="F76" s="36"/>
    </row>
    <row r="78" customFormat="false" ht="15" hidden="false" customHeight="false" outlineLevel="0" collapsed="false">
      <c r="A78" s="48" t="s">
        <v>210</v>
      </c>
      <c r="B78" s="48"/>
      <c r="C78" s="48"/>
      <c r="D78" s="48"/>
      <c r="E78" s="48"/>
      <c r="F78" s="48"/>
    </row>
    <row r="79" customFormat="false" ht="27.75" hidden="false" customHeight="true" outlineLevel="0" collapsed="false">
      <c r="A79" s="29" t="s">
        <v>211</v>
      </c>
      <c r="B79" s="29"/>
      <c r="C79" s="29"/>
      <c r="D79" s="29"/>
      <c r="E79" s="29"/>
      <c r="F79" s="29"/>
    </row>
    <row r="81" customFormat="false" ht="25.5" hidden="false" customHeight="true" outlineLevel="0" collapsed="false">
      <c r="A81" s="61" t="s">
        <v>147</v>
      </c>
      <c r="B81" s="61"/>
      <c r="C81" s="61" t="s">
        <v>212</v>
      </c>
      <c r="D81" s="61"/>
      <c r="E81" s="62"/>
      <c r="F81" s="62"/>
    </row>
    <row r="82" customFormat="false" ht="150" hidden="false" customHeight="true" outlineLevel="0" collapsed="false">
      <c r="A82" s="63" t="s">
        <v>213</v>
      </c>
      <c r="B82" s="63"/>
      <c r="C82" s="24" t="s">
        <v>214</v>
      </c>
      <c r="D82" s="24"/>
      <c r="E82" s="64" t="s">
        <v>215</v>
      </c>
      <c r="F82" s="64"/>
    </row>
    <row r="83" customFormat="false" ht="150" hidden="false" customHeight="true" outlineLevel="0" collapsed="false">
      <c r="A83" s="63" t="s">
        <v>216</v>
      </c>
      <c r="B83" s="63"/>
      <c r="C83" s="24" t="s">
        <v>217</v>
      </c>
      <c r="D83" s="24"/>
      <c r="E83" s="64" t="s">
        <v>218</v>
      </c>
      <c r="F83" s="64"/>
    </row>
    <row r="84" customFormat="false" ht="150" hidden="false" customHeight="true" outlineLevel="0" collapsed="false">
      <c r="A84" s="63" t="s">
        <v>219</v>
      </c>
      <c r="B84" s="63"/>
      <c r="C84" s="24" t="s">
        <v>220</v>
      </c>
      <c r="D84" s="24"/>
      <c r="E84" s="64" t="s">
        <v>221</v>
      </c>
      <c r="F84" s="64"/>
    </row>
    <row r="86" customFormat="false" ht="31.5" hidden="false" customHeight="true" outlineLevel="0" collapsed="false">
      <c r="A86" s="2" t="s">
        <v>222</v>
      </c>
      <c r="B86" s="2"/>
      <c r="C86" s="2"/>
      <c r="D86" s="2"/>
      <c r="E86" s="2"/>
      <c r="F86" s="2"/>
    </row>
    <row r="88" customFormat="false" ht="27.75" hidden="false" customHeight="true" outlineLevel="0" collapsed="false">
      <c r="A88" s="17" t="s">
        <v>223</v>
      </c>
      <c r="B88" s="17"/>
      <c r="C88" s="17"/>
      <c r="D88" s="17"/>
      <c r="E88" s="17"/>
      <c r="F88" s="17"/>
    </row>
  </sheetData>
  <mergeCells count="44">
    <mergeCell ref="A2:F2"/>
    <mergeCell ref="A4:F4"/>
    <mergeCell ref="A7:F7"/>
    <mergeCell ref="A9:F9"/>
    <mergeCell ref="A13:F13"/>
    <mergeCell ref="A15:F15"/>
    <mergeCell ref="A21:F21"/>
    <mergeCell ref="A38:F38"/>
    <mergeCell ref="A44:F44"/>
    <mergeCell ref="A45:F45"/>
    <mergeCell ref="A46:F46"/>
    <mergeCell ref="A47:F47"/>
    <mergeCell ref="A48:F48"/>
    <mergeCell ref="A49:F49"/>
    <mergeCell ref="A51:F51"/>
    <mergeCell ref="A52:F52"/>
    <mergeCell ref="A54:F54"/>
    <mergeCell ref="A55:F55"/>
    <mergeCell ref="A56:F56"/>
    <mergeCell ref="A57:F57"/>
    <mergeCell ref="A58:F58"/>
    <mergeCell ref="A59:F59"/>
    <mergeCell ref="A60:F60"/>
    <mergeCell ref="A61:F61"/>
    <mergeCell ref="A62:F62"/>
    <mergeCell ref="A63:F63"/>
    <mergeCell ref="A64:F64"/>
    <mergeCell ref="A76:F76"/>
    <mergeCell ref="A78:F78"/>
    <mergeCell ref="A79:F79"/>
    <mergeCell ref="A81:B81"/>
    <mergeCell ref="C81:D81"/>
    <mergeCell ref="E81:F81"/>
    <mergeCell ref="A82:B82"/>
    <mergeCell ref="C82:D82"/>
    <mergeCell ref="E82:F82"/>
    <mergeCell ref="A83:B83"/>
    <mergeCell ref="C83:D83"/>
    <mergeCell ref="E83:F83"/>
    <mergeCell ref="A84:B84"/>
    <mergeCell ref="C84:D84"/>
    <mergeCell ref="E84:F84"/>
    <mergeCell ref="A86:F86"/>
    <mergeCell ref="A88:F88"/>
  </mergeCell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F6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50"/>
    <col collapsed="false" customWidth="true" hidden="false" outlineLevel="0" max="4" min="2" style="0" width="16"/>
    <col collapsed="false" customWidth="true" hidden="false" outlineLevel="0" max="6" min="5" style="0" width="18"/>
  </cols>
  <sheetData>
    <row r="1" customFormat="false" ht="15" hidden="false" customHeight="false" outlineLevel="0" collapsed="false">
      <c r="A1" s="1" t="s">
        <v>224</v>
      </c>
    </row>
    <row r="2" customFormat="false" ht="90" hidden="false" customHeight="true" outlineLevel="0" collapsed="false">
      <c r="A2" s="29" t="s">
        <v>225</v>
      </c>
      <c r="B2" s="29"/>
      <c r="C2" s="29"/>
      <c r="D2" s="29"/>
      <c r="E2" s="29"/>
      <c r="F2" s="29"/>
    </row>
    <row r="4" customFormat="false" ht="15" hidden="false" customHeight="false" outlineLevel="0" collapsed="false">
      <c r="A4" s="22" t="s">
        <v>226</v>
      </c>
      <c r="B4" s="22"/>
      <c r="C4" s="22"/>
      <c r="D4" s="22"/>
      <c r="E4" s="22"/>
      <c r="F4" s="22"/>
    </row>
    <row r="5" customFormat="false" ht="15" hidden="false" customHeight="false" outlineLevel="0" collapsed="false">
      <c r="A5" s="9" t="s">
        <v>227</v>
      </c>
      <c r="B5" s="21" t="n">
        <v>247.7</v>
      </c>
      <c r="C5" s="39" t="s">
        <v>228</v>
      </c>
    </row>
    <row r="6" customFormat="false" ht="15" hidden="false" customHeight="false" outlineLevel="0" collapsed="false">
      <c r="A6" s="65" t="s">
        <v>229</v>
      </c>
      <c r="B6" s="66" t="n">
        <v>5.7</v>
      </c>
    </row>
    <row r="7" customFormat="false" ht="25.5" hidden="false" customHeight="true" outlineLevel="0" collapsed="false">
      <c r="A7" s="67" t="s">
        <v>230</v>
      </c>
      <c r="B7" s="2" t="s">
        <v>231</v>
      </c>
      <c r="C7" s="2"/>
      <c r="D7" s="2"/>
    </row>
    <row r="9" customFormat="false" ht="15" hidden="false" customHeight="false" outlineLevel="0" collapsed="false">
      <c r="A9" s="22" t="s">
        <v>232</v>
      </c>
      <c r="B9" s="22"/>
      <c r="C9" s="22"/>
      <c r="D9" s="22"/>
      <c r="E9" s="22"/>
      <c r="F9" s="22"/>
    </row>
    <row r="10" customFormat="false" ht="21.75" hidden="false" customHeight="true" outlineLevel="0" collapsed="false">
      <c r="A10" s="25" t="s">
        <v>233</v>
      </c>
      <c r="B10" s="25" t="s">
        <v>234</v>
      </c>
      <c r="C10" s="25" t="s">
        <v>235</v>
      </c>
      <c r="D10" s="25" t="s">
        <v>236</v>
      </c>
      <c r="E10" s="61" t="s">
        <v>237</v>
      </c>
      <c r="F10" s="61"/>
    </row>
    <row r="11" customFormat="false" ht="43.5" hidden="false" customHeight="true" outlineLevel="0" collapsed="false">
      <c r="A11" s="4" t="s">
        <v>238</v>
      </c>
      <c r="B11" s="68" t="s">
        <v>239</v>
      </c>
      <c r="C11" s="68" t="s">
        <v>240</v>
      </c>
      <c r="D11" s="68" t="s">
        <v>241</v>
      </c>
      <c r="E11" s="64" t="s">
        <v>242</v>
      </c>
      <c r="F11" s="64"/>
    </row>
    <row r="12" customFormat="false" ht="43.5" hidden="false" customHeight="true" outlineLevel="0" collapsed="false">
      <c r="A12" s="4" t="s">
        <v>243</v>
      </c>
      <c r="B12" s="68" t="s">
        <v>244</v>
      </c>
      <c r="C12" s="68" t="s">
        <v>245</v>
      </c>
      <c r="D12" s="68" t="s">
        <v>246</v>
      </c>
      <c r="E12" s="64" t="s">
        <v>247</v>
      </c>
      <c r="F12" s="64"/>
    </row>
    <row r="13" customFormat="false" ht="43.5" hidden="false" customHeight="true" outlineLevel="0" collapsed="false">
      <c r="A13" s="4" t="s">
        <v>248</v>
      </c>
      <c r="B13" s="68" t="s">
        <v>249</v>
      </c>
      <c r="C13" s="68" t="s">
        <v>245</v>
      </c>
      <c r="D13" s="68" t="s">
        <v>250</v>
      </c>
      <c r="E13" s="64" t="s">
        <v>251</v>
      </c>
      <c r="F13" s="64"/>
    </row>
    <row r="14" customFormat="false" ht="43.5" hidden="false" customHeight="true" outlineLevel="0" collapsed="false">
      <c r="A14" s="4" t="s">
        <v>252</v>
      </c>
      <c r="B14" s="68" t="s">
        <v>253</v>
      </c>
      <c r="C14" s="68" t="s">
        <v>254</v>
      </c>
      <c r="D14" s="68" t="s">
        <v>255</v>
      </c>
      <c r="E14" s="64" t="s">
        <v>256</v>
      </c>
      <c r="F14" s="64"/>
    </row>
    <row r="15" customFormat="false" ht="43.5" hidden="false" customHeight="true" outlineLevel="0" collapsed="false">
      <c r="A15" s="4" t="s">
        <v>257</v>
      </c>
      <c r="B15" s="68" t="s">
        <v>258</v>
      </c>
      <c r="C15" s="68" t="s">
        <v>254</v>
      </c>
      <c r="D15" s="68" t="s">
        <v>77</v>
      </c>
      <c r="E15" s="64" t="s">
        <v>259</v>
      </c>
      <c r="F15" s="64"/>
    </row>
    <row r="16" customFormat="false" ht="43.5" hidden="false" customHeight="true" outlineLevel="0" collapsed="false">
      <c r="A16" s="4" t="s">
        <v>260</v>
      </c>
      <c r="B16" s="68" t="s">
        <v>261</v>
      </c>
      <c r="C16" s="68" t="s">
        <v>254</v>
      </c>
      <c r="D16" s="68" t="s">
        <v>262</v>
      </c>
      <c r="E16" s="64"/>
      <c r="F16" s="64"/>
    </row>
    <row r="17" customFormat="false" ht="43.5" hidden="false" customHeight="true" outlineLevel="0" collapsed="false">
      <c r="A17" s="4" t="s">
        <v>263</v>
      </c>
      <c r="B17" s="68" t="s">
        <v>261</v>
      </c>
      <c r="C17" s="68" t="s">
        <v>254</v>
      </c>
      <c r="D17" s="68" t="s">
        <v>264</v>
      </c>
      <c r="E17" s="64" t="s">
        <v>265</v>
      </c>
      <c r="F17" s="64"/>
    </row>
    <row r="19" customFormat="false" ht="31.5" hidden="false" customHeight="true" outlineLevel="0" collapsed="false">
      <c r="A19" s="29" t="s">
        <v>266</v>
      </c>
      <c r="B19" s="29"/>
      <c r="C19" s="29"/>
      <c r="D19" s="29"/>
      <c r="E19" s="29"/>
      <c r="F19" s="29"/>
    </row>
    <row r="21" customFormat="false" ht="15" hidden="false" customHeight="false" outlineLevel="0" collapsed="false">
      <c r="A21" s="22" t="s">
        <v>267</v>
      </c>
      <c r="B21" s="22"/>
      <c r="C21" s="22"/>
      <c r="D21" s="22"/>
      <c r="E21" s="22"/>
      <c r="F21" s="22"/>
    </row>
    <row r="22" customFormat="false" ht="24" hidden="false" customHeight="true" outlineLevel="0" collapsed="false">
      <c r="A22" s="25" t="s">
        <v>268</v>
      </c>
      <c r="B22" s="25" t="s">
        <v>269</v>
      </c>
      <c r="C22" s="25" t="s">
        <v>270</v>
      </c>
      <c r="D22" s="25" t="s">
        <v>271</v>
      </c>
      <c r="E22" s="61" t="s">
        <v>237</v>
      </c>
      <c r="F22" s="61"/>
    </row>
    <row r="23" customFormat="false" ht="25.5" hidden="false" customHeight="true" outlineLevel="0" collapsed="false">
      <c r="A23" s="9" t="s">
        <v>272</v>
      </c>
      <c r="B23" s="69" t="n">
        <v>2529022</v>
      </c>
      <c r="C23" s="70" t="n">
        <v>2057641</v>
      </c>
      <c r="D23" s="71" t="n">
        <f aca="false">C23/247700000</f>
        <v>0.00830698829228906</v>
      </c>
      <c r="E23" s="72" t="s">
        <v>273</v>
      </c>
      <c r="F23" s="72"/>
    </row>
    <row r="24" customFormat="false" ht="25.5" hidden="false" customHeight="true" outlineLevel="0" collapsed="false">
      <c r="A24" s="9" t="s">
        <v>274</v>
      </c>
      <c r="B24" s="69" t="n">
        <v>285200</v>
      </c>
      <c r="C24" s="70" t="n">
        <v>754377</v>
      </c>
      <c r="D24" s="71" t="n">
        <f aca="false">C24/247700000</f>
        <v>0.00304552684699233</v>
      </c>
      <c r="E24" s="72" t="s">
        <v>275</v>
      </c>
      <c r="F24" s="72"/>
    </row>
    <row r="25" customFormat="false" ht="25.5" hidden="false" customHeight="true" outlineLevel="0" collapsed="false">
      <c r="A25" s="9" t="s">
        <v>276</v>
      </c>
      <c r="B25" s="69" t="n">
        <v>307218</v>
      </c>
      <c r="C25" s="70" t="n">
        <v>307218</v>
      </c>
      <c r="D25" s="71" t="n">
        <f aca="false">C25/247700000</f>
        <v>0.00124028259991926</v>
      </c>
      <c r="E25" s="72"/>
      <c r="F25" s="72"/>
    </row>
    <row r="26" customFormat="false" ht="25.5" hidden="false" customHeight="true" outlineLevel="0" collapsed="false">
      <c r="A26" s="9" t="s">
        <v>277</v>
      </c>
      <c r="B26" s="69" t="n">
        <v>80000</v>
      </c>
      <c r="C26" s="70" t="n">
        <v>80000</v>
      </c>
      <c r="D26" s="71" t="n">
        <f aca="false">C26/247700000</f>
        <v>0.000322971336293904</v>
      </c>
      <c r="E26" s="72"/>
      <c r="F26" s="72"/>
    </row>
    <row r="27" customFormat="false" ht="25.5" hidden="false" customHeight="true" outlineLevel="0" collapsed="false">
      <c r="A27" s="9" t="s">
        <v>257</v>
      </c>
      <c r="B27" s="69" t="n">
        <v>0</v>
      </c>
      <c r="C27" s="70" t="n">
        <v>0</v>
      </c>
      <c r="D27" s="71" t="n">
        <f aca="false">C27/247700000</f>
        <v>0</v>
      </c>
      <c r="E27" s="72"/>
      <c r="F27" s="72"/>
    </row>
    <row r="28" customFormat="false" ht="25.5" hidden="false" customHeight="true" outlineLevel="0" collapsed="false">
      <c r="A28" s="9" t="s">
        <v>260</v>
      </c>
      <c r="B28" s="69" t="n">
        <v>0</v>
      </c>
      <c r="C28" s="70" t="n">
        <v>20663</v>
      </c>
      <c r="D28" s="71" t="n">
        <f aca="false">C28/247700000</f>
        <v>8.34194590230117E-005</v>
      </c>
      <c r="E28" s="72"/>
      <c r="F28" s="72"/>
    </row>
    <row r="29" customFormat="false" ht="25.5" hidden="false" customHeight="true" outlineLevel="0" collapsed="false">
      <c r="A29" s="9" t="s">
        <v>263</v>
      </c>
      <c r="B29" s="69"/>
      <c r="C29" s="70" t="n">
        <v>0</v>
      </c>
      <c r="D29" s="71" t="n">
        <f aca="false">C29/247700000</f>
        <v>0</v>
      </c>
      <c r="E29" s="72" t="s">
        <v>278</v>
      </c>
      <c r="F29" s="72"/>
    </row>
    <row r="30" customFormat="false" ht="15" hidden="false" customHeight="false" outlineLevel="0" collapsed="false">
      <c r="A30" s="4" t="s">
        <v>279</v>
      </c>
      <c r="B30" s="73" t="n">
        <f aca="false">B23+B25+B26+B27+B28+B29</f>
        <v>2916240</v>
      </c>
      <c r="C30" s="73" t="n">
        <f aca="false">C23+C25+C26+C27+C28+C29</f>
        <v>2465522</v>
      </c>
    </row>
    <row r="31" customFormat="false" ht="15" hidden="false" customHeight="false" outlineLevel="0" collapsed="false">
      <c r="A31" s="4" t="s">
        <v>280</v>
      </c>
      <c r="C31" s="74" t="n">
        <f aca="false">C30/(247700000)</f>
        <v>0.00995366168752523</v>
      </c>
    </row>
    <row r="33" customFormat="false" ht="42" hidden="false" customHeight="true" outlineLevel="0" collapsed="false">
      <c r="A33" s="29" t="s">
        <v>281</v>
      </c>
      <c r="B33" s="29"/>
      <c r="C33" s="29"/>
      <c r="D33" s="29"/>
      <c r="E33" s="29"/>
      <c r="F33" s="29"/>
    </row>
    <row r="35" customFormat="false" ht="15" hidden="false" customHeight="false" outlineLevel="0" collapsed="false">
      <c r="A35" s="22" t="s">
        <v>282</v>
      </c>
      <c r="B35" s="22"/>
      <c r="C35" s="22"/>
      <c r="D35" s="22"/>
      <c r="E35" s="22"/>
      <c r="F35" s="22"/>
    </row>
    <row r="36" customFormat="false" ht="30" hidden="false" customHeight="true" outlineLevel="0" collapsed="false">
      <c r="A36" s="25" t="s">
        <v>283</v>
      </c>
      <c r="B36" s="25" t="s">
        <v>284</v>
      </c>
      <c r="C36" s="25" t="s">
        <v>285</v>
      </c>
      <c r="D36" s="61" t="s">
        <v>286</v>
      </c>
      <c r="E36" s="61"/>
      <c r="F36" s="61"/>
    </row>
    <row r="37" customFormat="false" ht="39.75" hidden="false" customHeight="true" outlineLevel="0" collapsed="false">
      <c r="A37" s="9" t="s">
        <v>287</v>
      </c>
      <c r="B37" s="75" t="n">
        <v>0.1721</v>
      </c>
      <c r="C37" s="75" t="n">
        <v>0.1723</v>
      </c>
      <c r="D37" s="24" t="s">
        <v>288</v>
      </c>
      <c r="E37" s="24"/>
      <c r="F37" s="24"/>
    </row>
    <row r="38" customFormat="false" ht="39.75" hidden="false" customHeight="true" outlineLevel="0" collapsed="false">
      <c r="A38" s="9" t="s">
        <v>289</v>
      </c>
      <c r="B38" s="75" t="n">
        <v>0.1348</v>
      </c>
      <c r="C38" s="75" t="n">
        <v>0.1261</v>
      </c>
      <c r="D38" s="24" t="s">
        <v>290</v>
      </c>
      <c r="E38" s="24"/>
      <c r="F38" s="24"/>
    </row>
    <row r="39" customFormat="false" ht="39.75" hidden="false" customHeight="true" outlineLevel="0" collapsed="false">
      <c r="A39" s="9" t="s">
        <v>291</v>
      </c>
      <c r="B39" s="75" t="n">
        <v>0.04</v>
      </c>
      <c r="C39" s="75" t="n">
        <v>0.0754</v>
      </c>
      <c r="D39" s="24" t="s">
        <v>292</v>
      </c>
      <c r="E39" s="24"/>
      <c r="F39" s="24"/>
    </row>
    <row r="40" customFormat="false" ht="39.75" hidden="false" customHeight="true" outlineLevel="0" collapsed="false">
      <c r="A40" s="9" t="s">
        <v>293</v>
      </c>
      <c r="B40" s="75" t="n">
        <v>0.0603</v>
      </c>
      <c r="C40" s="75" t="n">
        <v>0.0712</v>
      </c>
      <c r="D40" s="24" t="s">
        <v>294</v>
      </c>
      <c r="E40" s="24"/>
      <c r="F40" s="24"/>
    </row>
    <row r="41" customFormat="false" ht="39.75" hidden="false" customHeight="true" outlineLevel="0" collapsed="false">
      <c r="A41" s="9" t="s">
        <v>295</v>
      </c>
      <c r="B41" s="75" t="n">
        <v>0.0436</v>
      </c>
      <c r="C41" s="75" t="n">
        <v>0.053</v>
      </c>
      <c r="D41" s="24" t="s">
        <v>296</v>
      </c>
      <c r="E41" s="24"/>
      <c r="F41" s="24"/>
    </row>
    <row r="42" customFormat="false" ht="39.75" hidden="false" customHeight="true" outlineLevel="0" collapsed="false">
      <c r="A42" s="9" t="s">
        <v>297</v>
      </c>
      <c r="B42" s="75" t="n">
        <v>0.0413</v>
      </c>
      <c r="C42" s="75" t="n">
        <v>0.0413</v>
      </c>
      <c r="D42" s="24" t="s">
        <v>298</v>
      </c>
      <c r="E42" s="24"/>
      <c r="F42" s="24"/>
    </row>
    <row r="43" customFormat="false" ht="39.75" hidden="false" customHeight="true" outlineLevel="0" collapsed="false">
      <c r="A43" s="9" t="s">
        <v>299</v>
      </c>
      <c r="B43" s="75"/>
      <c r="C43" s="75" t="n">
        <v>0.0315</v>
      </c>
      <c r="D43" s="24" t="s">
        <v>300</v>
      </c>
      <c r="E43" s="24"/>
      <c r="F43" s="24"/>
    </row>
    <row r="44" customFormat="false" ht="39.75" hidden="false" customHeight="true" outlineLevel="0" collapsed="false">
      <c r="A44" s="9" t="s">
        <v>301</v>
      </c>
      <c r="B44" s="75" t="n">
        <v>0.0497</v>
      </c>
      <c r="C44" s="75"/>
      <c r="D44" s="24" t="s">
        <v>302</v>
      </c>
      <c r="E44" s="24"/>
      <c r="F44" s="24"/>
    </row>
    <row r="46" customFormat="false" ht="15.75" hidden="false" customHeight="true" outlineLevel="0" collapsed="false">
      <c r="A46" s="76" t="s">
        <v>303</v>
      </c>
      <c r="B46" s="76"/>
      <c r="C46" s="76"/>
      <c r="D46" s="76"/>
      <c r="E46" s="76"/>
      <c r="F46" s="76"/>
    </row>
    <row r="47" customFormat="false" ht="75.75" hidden="false" customHeight="true" outlineLevel="0" collapsed="false">
      <c r="A47" s="17" t="s">
        <v>304</v>
      </c>
      <c r="B47" s="17"/>
      <c r="C47" s="17"/>
      <c r="D47" s="17"/>
      <c r="E47" s="17"/>
      <c r="F47" s="17"/>
    </row>
    <row r="49" customFormat="false" ht="15" hidden="false" customHeight="false" outlineLevel="0" collapsed="false">
      <c r="A49" s="22" t="s">
        <v>305</v>
      </c>
      <c r="B49" s="22"/>
      <c r="C49" s="22"/>
      <c r="D49" s="22"/>
      <c r="E49" s="22"/>
      <c r="F49" s="22"/>
    </row>
    <row r="50" customFormat="false" ht="15" hidden="false" customHeight="false" outlineLevel="0" collapsed="false">
      <c r="A50" s="9" t="s">
        <v>306</v>
      </c>
      <c r="C50" s="60" t="n">
        <f aca="false">C37+C38</f>
        <v>0.2984</v>
      </c>
    </row>
    <row r="51" customFormat="false" ht="15" hidden="false" customHeight="false" outlineLevel="0" collapsed="false">
      <c r="A51" s="9" t="s">
        <v>307</v>
      </c>
      <c r="C51" s="58" t="n">
        <f aca="false">C40+C41+C43</f>
        <v>0.1557</v>
      </c>
    </row>
    <row r="53" customFormat="false" ht="42" hidden="false" customHeight="true" outlineLevel="0" collapsed="false">
      <c r="A53" s="38" t="s">
        <v>308</v>
      </c>
      <c r="B53" s="38"/>
      <c r="C53" s="38"/>
      <c r="D53" s="38"/>
      <c r="E53" s="38"/>
      <c r="F53" s="38"/>
    </row>
    <row r="54" customFormat="false" ht="42" hidden="false" customHeight="true" outlineLevel="0" collapsed="false">
      <c r="A54" s="38" t="s">
        <v>309</v>
      </c>
      <c r="B54" s="38"/>
      <c r="C54" s="38"/>
      <c r="D54" s="38"/>
      <c r="E54" s="38"/>
      <c r="F54" s="38"/>
    </row>
    <row r="55" customFormat="false" ht="42" hidden="false" customHeight="true" outlineLevel="0" collapsed="false">
      <c r="A55" s="38" t="s">
        <v>310</v>
      </c>
      <c r="B55" s="38"/>
      <c r="C55" s="38"/>
      <c r="D55" s="38"/>
      <c r="E55" s="38"/>
      <c r="F55" s="38"/>
    </row>
    <row r="56" customFormat="false" ht="42" hidden="false" customHeight="true" outlineLevel="0" collapsed="false">
      <c r="A56" s="38" t="s">
        <v>311</v>
      </c>
      <c r="B56" s="38"/>
      <c r="C56" s="38"/>
      <c r="D56" s="38"/>
      <c r="E56" s="38"/>
      <c r="F56" s="38"/>
    </row>
    <row r="57" customFormat="false" ht="42" hidden="false" customHeight="true" outlineLevel="0" collapsed="false">
      <c r="A57" s="38" t="s">
        <v>312</v>
      </c>
      <c r="B57" s="38"/>
      <c r="C57" s="38"/>
      <c r="D57" s="38"/>
      <c r="E57" s="38"/>
      <c r="F57" s="38"/>
    </row>
    <row r="59" customFormat="false" ht="15" hidden="false" customHeight="false" outlineLevel="0" collapsed="false">
      <c r="A59" s="22" t="s">
        <v>313</v>
      </c>
      <c r="B59" s="22"/>
      <c r="C59" s="22"/>
      <c r="D59" s="22"/>
      <c r="E59" s="22"/>
      <c r="F59" s="22"/>
    </row>
    <row r="60" customFormat="false" ht="60" hidden="false" customHeight="true" outlineLevel="0" collapsed="false">
      <c r="A60" s="24" t="s">
        <v>314</v>
      </c>
      <c r="B60" s="24"/>
      <c r="C60" s="24"/>
      <c r="D60" s="24"/>
      <c r="E60" s="24"/>
      <c r="F60" s="24"/>
    </row>
    <row r="61" customFormat="false" ht="55.5" hidden="false" customHeight="true" outlineLevel="0" collapsed="false">
      <c r="A61" s="24" t="s">
        <v>315</v>
      </c>
      <c r="B61" s="24"/>
      <c r="C61" s="24"/>
      <c r="D61" s="24"/>
      <c r="E61" s="24"/>
      <c r="F61" s="24"/>
    </row>
    <row r="62" customFormat="false" ht="73.5" hidden="false" customHeight="true" outlineLevel="0" collapsed="false">
      <c r="A62" s="24" t="s">
        <v>316</v>
      </c>
      <c r="B62" s="24"/>
      <c r="C62" s="24"/>
      <c r="D62" s="24"/>
      <c r="E62" s="24"/>
      <c r="F62" s="24"/>
    </row>
    <row r="63" customFormat="false" ht="60" hidden="false" customHeight="true" outlineLevel="0" collapsed="false">
      <c r="A63" s="24" t="s">
        <v>317</v>
      </c>
      <c r="B63" s="24"/>
      <c r="C63" s="24"/>
      <c r="D63" s="24"/>
      <c r="E63" s="24"/>
      <c r="F63" s="24"/>
    </row>
    <row r="64" customFormat="false" ht="51.75" hidden="false" customHeight="true" outlineLevel="0" collapsed="false">
      <c r="A64" s="24" t="s">
        <v>318</v>
      </c>
      <c r="B64" s="24"/>
      <c r="C64" s="24"/>
      <c r="D64" s="24"/>
      <c r="E64" s="24"/>
      <c r="F64" s="24"/>
    </row>
    <row r="66" customFormat="false" ht="39.75" hidden="false" customHeight="true" outlineLevel="0" collapsed="false">
      <c r="A66" s="2" t="s">
        <v>319</v>
      </c>
      <c r="B66" s="2"/>
      <c r="C66" s="2"/>
      <c r="D66" s="2"/>
      <c r="E66" s="2"/>
      <c r="F66" s="2"/>
    </row>
  </sheetData>
  <mergeCells count="48">
    <mergeCell ref="A2:F2"/>
    <mergeCell ref="A4:F4"/>
    <mergeCell ref="B7:D7"/>
    <mergeCell ref="A9:F9"/>
    <mergeCell ref="E10:F10"/>
    <mergeCell ref="E11:F11"/>
    <mergeCell ref="E12:F12"/>
    <mergeCell ref="E13:F13"/>
    <mergeCell ref="E14:F14"/>
    <mergeCell ref="E15:F15"/>
    <mergeCell ref="E16:F16"/>
    <mergeCell ref="E17:F17"/>
    <mergeCell ref="A19:F19"/>
    <mergeCell ref="A21:F21"/>
    <mergeCell ref="E22:F22"/>
    <mergeCell ref="E23:F23"/>
    <mergeCell ref="E24:F24"/>
    <mergeCell ref="E25:F25"/>
    <mergeCell ref="E26:F26"/>
    <mergeCell ref="E27:F27"/>
    <mergeCell ref="E28:F28"/>
    <mergeCell ref="E29:F29"/>
    <mergeCell ref="A33:F33"/>
    <mergeCell ref="A35:F35"/>
    <mergeCell ref="D36:F36"/>
    <mergeCell ref="D37:F37"/>
    <mergeCell ref="D38:F38"/>
    <mergeCell ref="D39:F39"/>
    <mergeCell ref="D40:F40"/>
    <mergeCell ref="D41:F41"/>
    <mergeCell ref="D42:F42"/>
    <mergeCell ref="D43:F43"/>
    <mergeCell ref="D44:F44"/>
    <mergeCell ref="A46:F46"/>
    <mergeCell ref="A47:F47"/>
    <mergeCell ref="A49:F49"/>
    <mergeCell ref="A53:F53"/>
    <mergeCell ref="A54:F54"/>
    <mergeCell ref="A55:F55"/>
    <mergeCell ref="A56:F56"/>
    <mergeCell ref="A57:F57"/>
    <mergeCell ref="A59:F59"/>
    <mergeCell ref="A60:F60"/>
    <mergeCell ref="A61:F61"/>
    <mergeCell ref="A62:F62"/>
    <mergeCell ref="A63:F63"/>
    <mergeCell ref="A64:F64"/>
    <mergeCell ref="A66:F66"/>
  </mergeCell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2026-08-29T15:06:18Z</dcterms:created>
  <dc:creator>openpyxl</dc:creator>
  <dc:description/>
  <dc:language>en-US</dc:language>
  <cp:lastModifiedBy/>
  <dcterms:modified xsi:type="dcterms:W3CDTF">2026-08-29T15:06:20Z</dcterms:modified>
  <cp:revision>1</cp:revision>
  <dc:subject/>
  <dc:title/>
</cp:coreProperties>
</file>

<file path=docProps/custom.xml><?xml version="1.0" encoding="utf-8"?>
<Properties xmlns="http://schemas.openxmlformats.org/officeDocument/2006/custom-properties" xmlns:vt="http://schemas.openxmlformats.org/officeDocument/2006/docPropsVTypes"/>
</file>