
<file path=[Content_Types].xml><?xml version="1.0" encoding="utf-8"?>
<Types xmlns="http://schemas.openxmlformats.org/package/2006/content-types">
  <Default Extension="xml" ContentType="application/xml"/>
  <Default Extension="rels" ContentType="application/vnd.openxmlformats-package.relationships+xml"/>
  <Default Extension="png" ContentType="image/png"/>
  <Default Extension="jpeg" ContentType="image/jpeg"/>
  <Override PartName="/xl/workbook.xml" ContentType="application/vnd.openxmlformats-officedocument.spreadsheetml.sheet.main+xml"/>
  <Override PartName="/xl/theme/theme1.xml" ContentType="application/vnd.openxmlformats-officedocument.theme+xml"/>
  <Override PartName="/xl/styles.xml" ContentType="application/vnd.openxmlformats-officedocument.spreadsheetml.styles+xml"/>
  <Override PartName="/xl/worksheets/_rels/sheet6.xml.rels" ContentType="application/vnd.openxmlformats-package.relationships+xml"/>
  <Override PartName="/xl/worksheets/_rels/sheet4.xml.rels" ContentType="application/vnd.openxmlformats-package.relationships+xml"/>
  <Override PartName="/xl/worksheets/_rels/sheet2.xml.rels" ContentType="application/vnd.openxmlformats-package.relationships+xml"/>
  <Override PartName="/xl/worksheets/_rels/sheet1.xml.rels" ContentType="application/vnd.openxmlformats-package.relationship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sharedStrings.xml" ContentType="application/vnd.openxmlformats-officedocument.spreadsheetml.sharedStrings+xml"/>
  <Override PartName="/xl/comments1.xml" ContentType="application/vnd.openxmlformats-officedocument.spreadsheetml.comments+xml"/>
  <Override PartName="/xl/drawings/_rels/drawing1.xml.rels" ContentType="application/vnd.openxmlformats-package.relationships+xml"/>
  <Override PartName="/xl/drawings/vmlDrawing1.vml" ContentType="application/vnd.openxmlformats-officedocument.vmlDrawing"/>
  <Override PartName="/xl/drawings/vmlDrawing2.vml" ContentType="application/vnd.openxmlformats-officedocument.vmlDrawing"/>
  <Override PartName="/xl/drawings/drawing1.xml" ContentType="application/vnd.openxmlformats-officedocument.drawing+xml"/>
  <Override PartName="/xl/drawings/vmlDrawing3.vml" ContentType="application/vnd.openxmlformats-officedocument.vmlDrawing"/>
  <Override PartName="/xl/drawings/vmlDrawing4.vml" ContentType="application/vnd.openxmlformats-officedocument.vmlDrawing"/>
  <Override PartName="/xl/comments2.xml" ContentType="application/vnd.openxmlformats-officedocument.spreadsheetml.comments+xml"/>
  <Override PartName="/xl/_rels/workbook.xml.rels" ContentType="application/vnd.openxmlformats-package.relationships+xml"/>
  <Override PartName="/xl/comments4.xml" ContentType="application/vnd.openxmlformats-officedocument.spreadsheetml.comments+xml"/>
  <Override PartName="/xl/charts/chart1.xml" ContentType="application/vnd.openxmlformats-officedocument.drawingml.chart+xml"/>
  <Override PartName="/xl/charts/chart2.xml" ContentType="application/vnd.openxmlformats-officedocument.drawingml.chart+xml"/>
  <Override PartName="/xl/charts/chart3.xml" ContentType="application/vnd.openxmlformats-officedocument.drawingml.chart+xml"/>
  <Override PartName="/xl/comments6.xml" ContentType="application/vnd.openxmlformats-officedocument.spreadsheetml.comments+xml"/>
  <Override PartName="/_rels/.rels" ContentType="application/vnd.openxmlformats-package.relationship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fileVersion appName="Calc"/>
  <workbookPr backupFile="false" showObjects="all" date1904="false"/>
  <workbookProtection/>
  <bookViews>
    <workbookView showHorizontalScroll="true" showVerticalScroll="true" showSheetTabs="true" xWindow="0" yWindow="0" windowWidth="16384" windowHeight="8192" tabRatio="500" firstSheet="0" activeTab="0"/>
  </bookViews>
  <sheets>
    <sheet name="Income Statement" sheetId="1" state="visible" r:id="rId3"/>
    <sheet name="Balance Sheet" sheetId="2" state="visible" r:id="rId4"/>
    <sheet name="Cash Flow" sheetId="3" state="visible" r:id="rId5"/>
    <sheet name="Company KPIs" sheetId="4" state="visible" r:id="rId6"/>
    <sheet name="Sentiment &amp; Mgmt Quality" sheetId="5" state="visible" r:id="rId7"/>
    <sheet name="Valuation" sheetId="6" state="visible" r:id="rId8"/>
    <sheet name="Ownership" sheetId="7" state="visible" r:id="rId9"/>
  </sheets>
  <calcPr iterateCount="100" refMode="A1" iterate="false" iterateDelta="0.0001"/>
  <extLst>
    <ext xmlns:loext="http://schemas.libreoffice.org/" uri="{7626C862-2A13-11E5-B345-FEFF819CDC9F}">
      <loext:extCalcPr stringRefSyntax="ExcelA1"/>
    </ext>
  </extLst>
</workbook>
</file>

<file path=xl/comments1.xml><?xml version="1.0" encoding="utf-8"?>
<comments xmlns="http://schemas.openxmlformats.org/spreadsheetml/2006/main" xmlns:xdr="http://schemas.openxmlformats.org/drawingml/2006/spreadsheetDrawing">
  <authors>
    <author>Unknown Author</author>
  </authors>
  <commentList>
    <comment ref="A8" authorId="0">
      <text>
        <r>
          <rPr>
            <sz val="10"/>
            <rFont val="Arial"/>
            <family val="2"/>
          </rPr>
          <t xml:space="preserve">FY2020's own annual report presented 'Administrative expenses' as a single post-exceptional total (£14,964k) on the face of the income statement, with 'Underlying operating profit' and 'Exceptional items' shown as a reconciling memo below arriving back at the same Operating profit figure. FY2021-FY2025 reports instead present admin expenses explicitly 'before exceptionals' on the statement face. To keep one consistent basis across all six years, the FY2020 figure shown here (£13,614k) is back-solved as Gross profit less Underlying operating profit, matching the FY2021-2025 convention exactly. Operating profit (£4,309k for FY2020) is unaffected either way.</t>
        </r>
      </text>
    </comment>
    <comment ref="A10" authorId="0">
      <text>
        <r>
          <rPr>
            <sz val="10"/>
            <rFont val="Arial"/>
            <family val="2"/>
          </rPr>
          <t xml:space="preserve">FY2020 (£1,350k): Group strategic/reorganisation costs £613k, Group restructure (Chancery Lane office closure, Residential Property/PI merger) £399k, due diligence costs re a potential offer for the Group £338k. FY2024 (£40,479k): a £39,897k full impairment of Personal Injury CGU goodwill (the dominant item -- driven by a further reduction in panel-firm enquiry demand, attributed by the company to the continuing effect of the 2021 whiplash reforms plus market consolidation), plus £397k of transaction costs on the then-in-progress Critical Care disposal process and £185k of Personal Injury management restructuring costs. FY2025 (£583k): transaction costs (£320k) relating to the same Critical Care disposal process, which concluded WITHOUT a sale on 19 June 2025, plus £263k of management restructuring/strategic review costs. No exceptional items were recognised in FY2021, FY2022 or FY2023.</t>
        </r>
      </text>
    </comment>
    <comment ref="A17" authorId="0">
      <text>
        <r>
          <rPr>
            <sz val="10"/>
            <rFont val="Arial"/>
            <family val="2"/>
          </rPr>
          <t xml:space="preserve">This is the Group's total profit/(loss) for the year as reported in that year's own annual report, unaffected by later continuing/discontinued operating segment re-presentations. FY2023's report split this into continuing (£433k) and discontinued/Homeward Legal ((£49k)) operations; FY2024's report later re-split FY2023 differently again after Critical Care was classified held-for-sale; and FY2025's report reversed that re-split once more after the Critical Care sale process was abandoned in June 2025. The TOTAL profit for each year shown on this row is unchanged through all of these re-presentations -- only the continuing/discontinued allocation within it has moved. See the Company KPIs tab for the Critical Care disposal timeline.</t>
        </r>
      </text>
    </comment>
  </commentList>
</comments>
</file>

<file path=xl/comments2.xml><?xml version="1.0" encoding="utf-8"?>
<comments xmlns="http://schemas.openxmlformats.org/spreadsheetml/2006/main" xmlns:xdr="http://schemas.openxmlformats.org/drawingml/2006/spreadsheetDrawing">
  <authors>
    <author>Unknown Author</author>
  </authors>
  <commentList>
    <comment ref="A6" authorId="0">
      <text>
        <r>
          <rPr>
            <sz val="10"/>
            <rFont val="Arial"/>
            <family val="2"/>
          </rPr>
          <t xml:space="preserve">FY2024's £0 reflects the full £39.9m impairment of the Personal Injury CGU's goodwill (see Income Statement exceptional items) COMBINED WITH the reclassification of the Critical Care CGU's own goodwill into 'Assets classified as held for sale' that same year end (Critical Care was in an active disposal process at 31 Dec 2024). FY2025's £15,592k is Critical Care's goodwill reinstated on the balance sheet as a continuing-operations asset after the disposal process was abandoned on 19 June 2025 without a sale. This is NOT new goodwill recognised, and not a write-back of the impaired Personal Injury goodwill (which remains at nil) -- it is Critical Care's pre-existing goodwill moving back out of the 'held for sale' presentation.</t>
        </r>
      </text>
    </comment>
    <comment ref="A13" authorId="0">
      <text>
        <r>
          <rPr>
            <sz val="10"/>
            <rFont val="Arial"/>
            <family val="2"/>
          </rPr>
          <t xml:space="preserve">FY2024 only: the Critical Care (Bush &amp; Co.) disposal group, classified as held for sale at 31 Dec 2024 while a sale process was in progress. That process concluded WITHOUT a sale on 19 June 2025; the FY2025 Annual Report re-presents the FY2024 comparative with Critical Care's assets/liabilities back in their normal continuing-operations balance sheet lines (not shown here, since this tab uses each year's OWN as-originally-reported figures) -- ask if you need that restated FY2024 comparator view alongside the as-reported one.</t>
        </r>
      </text>
    </comment>
    <comment ref="A29" authorId="0">
      <text>
        <r>
          <rPr>
            <sz val="10"/>
            <rFont val="Arial"/>
            <family val="2"/>
          </rPr>
          <t xml:space="preserve">FY2024's own Annual Report classified the £8,966k secured RCF drawing as NON-CURRENT at 31 Dec 2024. The FY2025 Annual Report's note 28 ('Prior period restatements') states this was INCORRECT under IAS 1 (the loan did not meet the 'unconditional right to defer settlement' test) and restates the FY2024 comparative as a CURRENT liability instead. This is a disclosed correction of an error, not a discretionary re-presentation choice -- the company states there is no impact on total assets, total liabilities, net assets, or solvency/liquidity. Shown here as FY2024's own report presented it (non-current), per this workbook's standing convention of using each year's own as-reported figures.</t>
        </r>
      </text>
    </comment>
  </commentList>
</comments>
</file>

<file path=xl/comments4.xml><?xml version="1.0" encoding="utf-8"?>
<comments xmlns="http://schemas.openxmlformats.org/spreadsheetml/2006/main" xmlns:xdr="http://schemas.openxmlformats.org/drawingml/2006/spreadsheetDrawing">
  <authors>
    <author>Unknown Author</author>
  </authors>
  <commentList>
    <comment ref="A6" authorId="0">
      <text>
        <r>
          <rPr>
            <sz val="10"/>
            <rFont val="Arial"/>
            <family val="2"/>
          </rPr>
          <t xml:space="preserve">Company's own stated net debt (cash less interest-bearing borrowings, net of capitalised loan-arrangement fees), from each year's Annual Report note 29/26 or Alternative Performance Measures table. Falls from £16.3m (FY2020) to £3.2m (FY2025) -- a 10-year low per the company's own January 2026 trading update -- and continued falling to £1.0m at 30 June 2026 per the July 2026 H1 trading update, though management guided net debt to rise 'moderately' again in H2 2026 as NAL settlement volumes (and the cash they generate) fall following two years of reduced enquiry placement.</t>
        </r>
      </text>
    </comment>
    <comment ref="A8" authorId="0">
      <text>
        <r>
          <rPr>
            <sz val="10"/>
            <rFont val="Arial"/>
            <family val="2"/>
          </rPr>
          <t xml:space="preserve">NAHL does not define or reconcile an 'EBITDA' or 'Adjusted EBITDA' measure anywhere in its FY2020-FY2025 Annual Reports -- its own non-GAAP measure is 'Underlying operating profit' (operating profit before exceptional items). This EBITDA figure is calculated here (Underlying operating profit + total depreciation and amortisation, per the cash flow statement's D&amp;A add-back lines) purely to allow a like-for-like comparison with peers in the Valuation tab that DO report EBITDA (Frenkel Topping, Knights). Treat it as an analyst approximation, not a company-published figure.</t>
        </r>
      </text>
    </comment>
  </commentList>
</comments>
</file>

<file path=xl/comments6.xml><?xml version="1.0" encoding="utf-8"?>
<comments xmlns="http://schemas.openxmlformats.org/spreadsheetml/2006/main" xmlns:xdr="http://schemas.openxmlformats.org/drawingml/2006/spreadsheetDrawing">
  <authors>
    <author>Unknown Author</author>
  </authors>
  <commentList>
    <comment ref="A89" authorId="0">
      <text>
        <r>
          <rPr>
            <sz val="10"/>
            <rFont val="Arial"/>
            <family val="2"/>
          </rPr>
          <t xml:space="preserve">Source: NAHL 'Year End Trading Update,' 27 January 2026 (Investegate): "In the Group's Consumer Legal Services division, revenues are expected to be 4% higher than the previous year at c. £23.8m... Underlying operating profit is expected to be 120% higher at approximately £4.4m (2024: £2.0m)." This is an unaudited, company-disclosed trading-update figure, not a line item from the audited FY2025 Annual Report's own segment note (which does not separately disclose segment underlying operating profit) -- flagged as such rather than presented as an audited figure.</t>
        </r>
      </text>
    </comment>
    <comment ref="A91" authorId="0">
      <text>
        <r>
          <rPr>
            <sz val="10"/>
            <rFont val="Arial"/>
            <family val="2"/>
          </rPr>
          <t xml:space="preserve">Source: NAHL 'Year End Trading Update,' 27 January 2026 (Investegate): "In Critical Care, revenues are expected to be approximately £16.3m, 2% higher than the previous year... Underlying operating profit is expected to be flat compared to prior year at around £4.8m (2024: £4.9m)." Same unaudited-trading-update caveat as the CLS figure above.</t>
        </r>
      </text>
    </comment>
    <comment ref="B60" authorId="0">
      <text>
        <r>
          <rPr>
            <sz val="10"/>
            <rFont val="Arial"/>
            <family val="2"/>
          </rPr>
          <t xml:space="preserve">Fixed cash consideration 50p/share (~£64.0m equity) plus a CVR of up to a further 10p/share; EV/Revenue and EV/EBITDA shown here use the FIXED-CASH-ONLY basis (EV ~£67.4m; Adj. EBITDA £9.0m, net debt £3.4m). On a max-consideration basis (incl. full CVR, EV ~£80.2m) the multiples rise to ~1.9x revenue / ~8.9x EBITDA. Offer represented only a 12.9% premium to the undisturbed share price. Sources: Investegate recommended-offer announcement (30 Sep 2025) and scheme-effective announcement (8 Jul 2026); Investegate FY2025 final results (17 Jun 2026).</t>
        </r>
      </text>
    </comment>
    <comment ref="B61" authorId="0">
      <text>
        <r>
          <rPr>
            <sz val="10"/>
            <rFont val="Arial"/>
            <family val="2"/>
          </rPr>
          <t xml:space="preserve">Final unconditional offer 60p/share (~£58.8m equity); EBITDA is an analyst approximation (operating profit £25.5m + D&amp;A £8.8m ≈ £34.3m) as Anexo does not separately disclose EBITDA. Net debt £81.6m is large relative to EV given the credit-hire debtor book Anexo funds -- a materially different balance-sheet structure from NAHL's asset-light model, so treat this multiple with more caution than the others. Independent adviser Grant Thornton reportedly said the price gave no credit for VW-emissions-litigation upside; NAV was cited at ~142p/share vs. the 60p offer. Sources: Investegate cancellation-of-AIM-listing announcement (27 Aug 2025); Anexo FY2024 prelims (6 Jun 2025); ShareSoc commentary (2025).</t>
        </r>
      </text>
    </comment>
    <comment ref="B62" authorId="0">
      <text>
        <r>
          <rPr>
            <sz val="10"/>
            <rFont val="Arial"/>
            <family val="2"/>
          </rPr>
          <t xml:space="preserve">Share 57.00p; market cap £77.19m; net debt £25.3m (up sharply from £6.6m FY25 on working capital, acquisitions, dividends and EBT share purchases); EV £102.5m. Gateley does not disclose an EBITDA line -- the 4.8x figure uses underlying/adjusted operating profit (£21.5m) as a proxy, so true EV/EBITDA would be somewhat lower once D&amp;A is added back. Also cut its dividend ~44% at these results. Source: Investegate full-year results (21 Jul 2026); lse.co.uk share-price page (29 Aug 2026).</t>
        </r>
      </text>
    </comment>
    <comment ref="B63" authorId="0">
      <text>
        <r>
          <rPr>
            <sz val="10"/>
            <rFont val="Arial"/>
            <family val="2"/>
          </rPr>
          <t xml:space="preserve">Share 164-173p across two sources (LSE.co.uk vs Stockopedia, both dated 28-29 Aug 2026 -- a normal 15-min-delayed-feed spread, treat point EV as ±5% indicative); market cap ~£141-147m; net debt £65.4m (leverage 1.5x EBITDA); EV ~£206-212m. Underlying EBITDA £51.5m; statutory PBT is heavily distorted by acquisition-related non-underlying costs (statutory P/E ~145x vs underlying-basis P/E ~5.8x) -- always specify which basis. Source: company FY2026 full-year results release (6 Jul 2026); lse.co.uk and Stockopedia share-price pages (28-29 Aug 2026).</t>
        </r>
      </text>
    </comment>
    <comment ref="B64" authorId="0">
      <text>
        <r>
          <rPr>
            <sz val="10"/>
            <rFont val="Arial"/>
            <family val="2"/>
          </rPr>
          <t xml:space="preserve">100p/share cash, £342.0m total equity value; Adjusted EBITDA £69.6m; net debt £101.7m (leverage 1.46x EBITDA, up from 1.08x). Sources: thebusinessdesk.com deal-recommendation report (21 Jul 2023); Investegate FY2023 full-year results (pre-deal); Inflexion completion announcement.</t>
        </r>
      </text>
    </comment>
  </commentList>
</comments>
</file>

<file path=xl/sharedStrings.xml><?xml version="1.0" encoding="utf-8"?>
<sst xmlns="http://schemas.openxmlformats.org/spreadsheetml/2006/main" count="418" uniqueCount="351">
  <si>
    <t xml:space="preserve">NAHL Group plc (NAH) — Consolidated Income Statement, GBP 000s</t>
  </si>
  <si>
    <t xml:space="preserve">Source: Consolidated Statement of Comprehensive Income, Annual Report &amp; Accounts, each year ended 31 December, as originally reported in that year's own report. Administrative expenses shown are BEFORE exceptional items in every year (back-solved for FY2020 to match that convention; the FY2020 report itself showed a post-exceptional total on the statement face but reconciled the same way in its own notes — see comment).</t>
  </si>
  <si>
    <t xml:space="preserve">FY2020</t>
  </si>
  <si>
    <t xml:space="preserve">FY2021</t>
  </si>
  <si>
    <t xml:space="preserve">FY2022</t>
  </si>
  <si>
    <t xml:space="preserve">FY2023</t>
  </si>
  <si>
    <t xml:space="preserve">FY2024</t>
  </si>
  <si>
    <t xml:space="preserve">FY2025</t>
  </si>
  <si>
    <t xml:space="preserve">Revenue</t>
  </si>
  <si>
    <t xml:space="preserve">  Cost of sales</t>
  </si>
  <si>
    <t xml:space="preserve">Gross profit</t>
  </si>
  <si>
    <t xml:space="preserve">  Administrative expenses (before exceptional items)</t>
  </si>
  <si>
    <t xml:space="preserve">Underlying operating profit</t>
  </si>
  <si>
    <t xml:space="preserve">  Exceptional items</t>
  </si>
  <si>
    <t xml:space="preserve">Operating profit/(loss)</t>
  </si>
  <si>
    <t xml:space="preserve">  Profit attributable to non-controlling members’ interest in LLPs</t>
  </si>
  <si>
    <t xml:space="preserve">  Finance income</t>
  </si>
  <si>
    <t xml:space="preserve">  Finance expense</t>
  </si>
  <si>
    <t xml:space="preserve">Profit/(loss) before tax</t>
  </si>
  <si>
    <t xml:space="preserve">  Taxation</t>
  </si>
  <si>
    <t xml:space="preserve">Profit/(loss) for the year</t>
  </si>
  <si>
    <t xml:space="preserve">  Basic EPS (pence)</t>
  </si>
  <si>
    <t xml:space="preserve">  Dividend per share (pence)</t>
  </si>
  <si>
    <t xml:space="preserve">NAHL Group plc (NAH) — Consolidated Statement of Financial Position, GBP 000s</t>
  </si>
  <si>
    <t xml:space="preserve">Source: Consolidated Statement of Financial Position, Annual Report &amp; Accounts, as at 31 December each year, AS ORIGINALLY REPORTED in that year's own report (not later restatements — see comments on Goodwill and Borrowings rows for material presentational changes made by later reports).</t>
  </si>
  <si>
    <t xml:space="preserve">Non-current assets</t>
  </si>
  <si>
    <t xml:space="preserve">  Goodwill</t>
  </si>
  <si>
    <t xml:space="preserve">  Other intangible assets</t>
  </si>
  <si>
    <t xml:space="preserve">  Property, plant and equipment</t>
  </si>
  <si>
    <t xml:space="preserve">  Right-of-use assets</t>
  </si>
  <si>
    <t xml:space="preserve">  Deferred tax asset</t>
  </si>
  <si>
    <t xml:space="preserve">Total non-current assets</t>
  </si>
  <si>
    <t xml:space="preserve">Current assets</t>
  </si>
  <si>
    <t xml:space="preserve">  Assets classified as held for sale</t>
  </si>
  <si>
    <t xml:space="preserve">  Trade and other receivables</t>
  </si>
  <si>
    <t xml:space="preserve">  Cash and cash equivalents</t>
  </si>
  <si>
    <t xml:space="preserve">Total current assets</t>
  </si>
  <si>
    <t xml:space="preserve">Total assets</t>
  </si>
  <si>
    <t xml:space="preserve">Current liabilities</t>
  </si>
  <si>
    <t xml:space="preserve">  Liabilities of disposal group held for sale</t>
  </si>
  <si>
    <t xml:space="preserve">  Trade and other payables</t>
  </si>
  <si>
    <t xml:space="preserve">  Lease liabilities (current)</t>
  </si>
  <si>
    <t xml:space="preserve">  Member capital &amp; current accounts (LLP minority)</t>
  </si>
  <si>
    <t xml:space="preserve">  Current tax liability</t>
  </si>
  <si>
    <t xml:space="preserve">  Interest-bearing loans &amp; borrowings (current)</t>
  </si>
  <si>
    <t xml:space="preserve">Total current liabilities</t>
  </si>
  <si>
    <t xml:space="preserve">Net current assets/(liabilities)</t>
  </si>
  <si>
    <t xml:space="preserve">Non-current liabilities</t>
  </si>
  <si>
    <t xml:space="preserve">  Lease liabilities (non-current)</t>
  </si>
  <si>
    <t xml:space="preserve">  Interest-bearing loans &amp; borrowings (non-current)</t>
  </si>
  <si>
    <t xml:space="preserve">  Deferred tax liability</t>
  </si>
  <si>
    <t xml:space="preserve">Total non-current liabilities</t>
  </si>
  <si>
    <t xml:space="preserve">Total liabilities</t>
  </si>
  <si>
    <t xml:space="preserve">Net assets</t>
  </si>
  <si>
    <t xml:space="preserve">Equity</t>
  </si>
  <si>
    <t xml:space="preserve">  Share capital</t>
  </si>
  <si>
    <t xml:space="preserve">  Share option reserve</t>
  </si>
  <si>
    <t xml:space="preserve">  Share premium</t>
  </si>
  <si>
    <t xml:space="preserve">  Merger reserve</t>
  </si>
  <si>
    <t xml:space="preserve">  Retained earnings</t>
  </si>
  <si>
    <t xml:space="preserve">Total equity</t>
  </si>
  <si>
    <t xml:space="preserve">  Check: Net assets = Total equity</t>
  </si>
  <si>
    <t xml:space="preserve">NAHL Group plc (NAH) — Consolidated Statement of Cash Flows, GBP 000s</t>
  </si>
  <si>
    <t xml:space="preserve">Source: Consolidated Statement of Cash Flows, Annual Report &amp; Accounts, year ended 31 December, as originally reported. NAHL has paid no dividend in any year FY2020-2025 (dividends suspended since the FY2019 interim); the largest recurring outflow is 'drawings paid to LLP members', the cash counterpart of the profit-attributable-to-LLP-members'-interest expense on the Income Statement tab.</t>
  </si>
  <si>
    <t xml:space="preserve">Net cash generated from operating activities</t>
  </si>
  <si>
    <t xml:space="preserve">Acquisition of property, plant and equipment</t>
  </si>
  <si>
    <t xml:space="preserve">Acquisition of intangible assets</t>
  </si>
  <si>
    <t xml:space="preserve">Disposal of subsidiary / business (net)</t>
  </si>
  <si>
    <t xml:space="preserve">Other investing items</t>
  </si>
  <si>
    <t xml:space="preserve">Net cash used in investing activities</t>
  </si>
  <si>
    <t xml:space="preserve">Repayment of borrowings, net</t>
  </si>
  <si>
    <t xml:space="preserve">Facility/loan arrangement fees</t>
  </si>
  <si>
    <t xml:space="preserve">Principal element of lease payments</t>
  </si>
  <si>
    <t xml:space="preserve">Drawings paid to LLP members</t>
  </si>
  <si>
    <t xml:space="preserve">Issue of share capital</t>
  </si>
  <si>
    <t xml:space="preserve">Dividends paid</t>
  </si>
  <si>
    <t xml:space="preserve">Net cash used in financing activities</t>
  </si>
  <si>
    <t xml:space="preserve">Net increase/(decrease) in cash and cash equivalents</t>
  </si>
  <si>
    <t xml:space="preserve">Cash and cash equivalents at beginning of year</t>
  </si>
  <si>
    <t xml:space="preserve">Cash and cash equivalents at end of year</t>
  </si>
  <si>
    <t xml:space="preserve">Reading note: NAHL has generated positive operating cash flow every year FY2020-2025 -- a materially different pattern from a cash-consuming R&amp;D-capitalising business, and consistent with the Group's stated multi-year priority of debt reduction over shareholder distributions (no dividend paid since the FY2019 interim). Net debt (see Company KPIs tab) has fallen from £16.3m at FY2020 year end to £3.2m at FY2025 year end. FY2020's stronger operating cash flow (£11.0m) partly reflects lower working-capital investment in NAL during its first full year of operation, before enquiry volumes scaled up.</t>
  </si>
  <si>
    <t xml:space="preserve">NAHL Group plc (NAH) — Company-Specific KPI Trends, FY2020-FY2025</t>
  </si>
  <si>
    <t xml:space="preserve">These KPIs are highlighted because they tell NAHL's real story: a business whose core Personal Injury market was structurally reduced by the UK's 2021 whiplash/small-claims reforms, that responded by processing more claims itself through its own integrated law firm (National Accident Law) rather than referring them to panel firms, that took a large non-cash goodwill hit in FY2024 when it judged the lower-enquiry environment to be permanent, and that has steadily deleveraged throughout. Source: Strategic Report, segmental notes and Alternative Performance Measures sections of each year's Annual Report &amp; Accounts.</t>
  </si>
  <si>
    <t xml:space="preserve">Underlying operating margin (%) — calc., ties to Income Statement tab</t>
  </si>
  <si>
    <t xml:space="preserve">Net debt (£'000) — company-reported</t>
  </si>
  <si>
    <t xml:space="preserve">Depreciation &amp; amortisation (£'000) — calc. from cash flow notes</t>
  </si>
  <si>
    <t xml:space="preserve">Underlying EBITDA (£'000, calc. = Underlying operating profit + D&amp;A — NOT a company-disclosed measure)</t>
  </si>
  <si>
    <t xml:space="preserve">Trendline charts — the three headline KPIs</t>
  </si>
  <si>
    <t xml:space="preserve">Revenue by segment — Consumer Legal Services vs. Critical Care</t>
  </si>
  <si>
    <t xml:space="preserve">Source: segmental analysis note, each year's Annual Report. This segment split (CLS / Critical Care) has been used consistently in every year FY2020-2025, unlike the sub-splits below which were only introduced later. Rows reconcile exactly to total Group revenue on the Income Statement tab.</t>
  </si>
  <si>
    <t xml:space="preserve">Consumer Legal Services — external revenue</t>
  </si>
  <si>
    <t xml:space="preserve">Critical Care — external revenue</t>
  </si>
  <si>
    <t xml:space="preserve">Total (calc., ties to Income Statement Revenue row)</t>
  </si>
  <si>
    <t xml:space="preserve">Consumer Legal Services sub-split: Personal Injury vs. Residential Property (Searches UK), FY2023-2025 only</t>
  </si>
  <si>
    <t xml:space="preserve">This sub-split was first disclosed from the FY2023 Annual Report; FY2020-FY2022 are NOT AVAILABLE on this basis. 'Residential Property' here is Searches UK Limited (property search reports for conveyancers) -- a distinct, smaller business from Homeward Legal Limited (conveyancing/survey lead generation), which NAHL disposed of in 2023 for a nominal £117,000. On 27 August 2026 (after FY2025 year end), NAHL announced a binding agreement to sell Searches UK itself to TM Group (UK) Limited for an EV of £1,234,000 (5.25x trailing Adjusted EBITDA of £235,000), expected to complete no earlier than 1 October 2026 -- see the Valuation tab for how this pending disposal is treated.</t>
  </si>
  <si>
    <t xml:space="preserve">Personal Injury — external revenue</t>
  </si>
  <si>
    <t xml:space="preserve">Residential Property (Searches UK) — external revenue</t>
  </si>
  <si>
    <t xml:space="preserve">Average headcount by division, FY2023-2025 only (not split in earlier years)</t>
  </si>
  <si>
    <t xml:space="preserve">Personal Injury</t>
  </si>
  <si>
    <t xml:space="preserve">Residential Property</t>
  </si>
  <si>
    <t xml:space="preserve">Critical Care</t>
  </si>
  <si>
    <t xml:space="preserve">Shared services</t>
  </si>
  <si>
    <t xml:space="preserve">Total Group headcount (calc.)</t>
  </si>
  <si>
    <t xml:space="preserve">NAHL Group plc (NAH) — Year-by-Year Sentiment and Management Quality Assessment</t>
  </si>
  <si>
    <t xml:space="preserve">Subjective scores assigned by the analyst (Claude) after reading each year's Chairman's Statement, Strategic Report and CEO/CFO Review in chronological order, without reference to the share price. Sentiment: 0=bad, 10=extremely positive. Management quality: 0=fraud/convictions, 10=outstanding/management saved the day. These are judgment calls, not derived from any formula -- read the rationale column, not just the score.</t>
  </si>
  <si>
    <t xml:space="preserve">Year</t>
  </si>
  <si>
    <t xml:space="preserve">Sentiment
(0-10)</t>
  </si>
  <si>
    <t xml:space="preserve">Mgmt Quality
(0-10)</t>
  </si>
  <si>
    <t xml:space="preserve">Reported PBT (£m)</t>
  </si>
  <si>
    <t xml:space="preserve">Rationale</t>
  </si>
  <si>
    <t xml:space="preserve">Revenue fell to £40.9m (2019: £51.3m) as COVID-19 disrupted claim-generation activity for several months and the Group completed the disposal of its loss-making National Law Associates LLP interest for nil consideration. A statutory loss before tax of £0.2m was reported (2019: a much larger loss driven by a £7.9m impairment of Residential Property goodwill). £1.35m of exceptional costs related to strategic/reorganisation activity, office consolidation, and due diligence on 'a potential offer made for the Group' that did not proceed (no further detail disclosed on this approach).
MGMT: Used the pandemic disruption productively to complete the multi-year transformation of the Personal Injury business from a claims-management company into an SRA-regulated law firm (National Accident Law) ahead of the confirmed 31 May 2021 whiplash-reform implementation date -- by year end, over 80% of new RTA claims were already being placed into NAL. This is a genuinely well-timed structural pivot, executed years ahead of the regulatory deadline it was designed to address, though the CEO who led it (Russell Atkinson) resigned in September 2020 without a named permanent successor appointed before year end.</t>
  </si>
  <si>
    <t xml:space="preserve">Revenue fell further to £38.9m as the whiplash reforms took effect on 31 May 2021, but underlying operating profit and PBT both turned positive (£0.2m PBT) as NAL began capturing more of the value previously shared with panel firms -- enquiries placed into NAL rose 130% and NAL's share of Group enquiries rose from 10% to 26%. No exceptional items were recognised. A roughly 11-month CEO vacancy ended in August 2021 with James Saralis (previously CFO) appointed CEO, and Chris Higham stepped up as acting CFO.
MGMT: The strategic bet made in FY2020 began paying off in the year the reform actually landed -- a reasonably clean execution of a plan telegraphed a year earlier. The extended CEO gap (Sept 2020-Aug 2021) is a governance point worth noting, even though the eventual internal promotion (CFO to CEO) provided continuity rather than disruption.</t>
  </si>
  <si>
    <t xml:space="preserve">Revenue grew to £41.4m (a multi-year high) and PBT to £0.6m, but the company's own market commentary struck a more cautious tone about the underlying claims market: RTA claim registrations fell 7% year-on-year (down 43% versus pre-pandemic 2019), and one customer accounted for 10.0% of Group revenue for the only year in the six reviewed. Gillian Kent, an independent NED since 2014, resigned from the Board in September 2022 -- the only board change that year.
MGMT: Revenue growth in a shrinking underlying claims market suggests continued share gains and/or NAL-mix effects rather than market tailwinds -- a reasonable execution story, though the one-year customer-concentration flag (10.0% of revenue) and a NED departure without an immediately disclosed reason are both worth tracking rather than dismissing as noise.</t>
  </si>
  <si>
    <t xml:space="preserve">Revenue grew again to £42.2m (the highest of the six years reviewed) and PBT held at £0.6m. The Group disposed of Homeward Legal Limited (a small Residential Property lead-generation business) for a nominal £117,000, consistent with a strategy of focusing capital on the core Personal Injury and Critical Care businesses. Market data cited by the company showed RTA claim registrations down a further 5% year-on-year and 46% versus 2019, with an independent survey commissioned by the company estimating that over £1.4bn of potential personal injury settlements went unclaimed in 2022 -- a signal of a permanently smaller addressable market rather than a temporary dip.
MGMT: A modest, disciplined portfolio-pruning disposal (Homeward Legal) at a low price rather than holding onto a non-core asset indefinitely. The consistent, multi-year citation of shrinking claim-registration data in the company's own market commentary reads as management being realistic about the structural size of its addressable market well before the FY2024 impairment decision -- i.e. the FY2024 write-down should not have been a surprise to an attentive reader of the prior two years' reports.</t>
  </si>
  <si>
    <t xml:space="preserve">A statutory loss before tax of £39.1m was driven almost entirely by a £39.9m non-cash impairment of the Personal Injury CGU's goodwill, following a further reduction in panel-firm enquiry demand that the Board concluded was now a permanent, not temporary, feature of the post-reform market. Revenue fell 8% to £38.8m. The Board announced a process to explore the sale of the Critical Care business (Bush &amp; Co.), classified as held for sale/discontinued at year end, aiming to 'realise cash for the Group' and revisit strategic options for the remaining Consumer Legal Services business. Underlying operating profit nonetheless fell only 4% to £3.9m, and net debt continued to decline.
MGMT: Taking a large, overdue non-cash impairment rather than continuing to carry an asset value the trading evidence no longer supported is the right call, even though it produces an ugly statutory headline. Launching a sale process for a profitable, well-performing division (Critical Care) to fund optionality elsewhere is a legitimate strategic move, but it also introduced a year of operational distraction and uncertainty for a business that was not, on the operating numbers, in obvious need of a sale.</t>
  </si>
  <si>
    <t xml:space="preserve">Revenue grew 3% to £40.0m and underlying operating profit rose 86% to £7.3m (statutory PBT £4.4m, underlying PBT +250%+ to ~£5.0m), a genuinely strong recovery year. The Critical Care sale process, however, concluded WITHOUT a sale on 19 June 2025 -- the company's own stated reason was that 'none of the proposals received would have delivered appropriate value to shareholders' -- after which the Board began an open-ended process to 'explore alternative options to accelerate value for shareholders,' still unresolved as of the July 2026 half-year trading update. Net debt fell to a 10-year low of £3.2m. Sacisa Limited appeared as a new ≥10% substantial shareholder for the first time (resolved on further research: this is a long-standing, unchanged individual holding controlled by Bhavesh Patel since well before FY2025 -- see the Ownership tab).
MGMT: Walking away from a sale process rather than accepting a low-value bid is a defensible, shareholder-protective decision on its face, and the underlying operating recovery this year is real and substantial. But the company gives essentially no further detail anywhere in the documents reviewed about why the Critical Care sale attracted no acceptable offer (financing conditions, price gap, bidder identity), and the subsequent 13+ months of an open-ended, still-unresolved 'exploring alternative options' process (as of the July 2026 update) is the kind of prolonged strategic ambiguity that itself has a cost in management attention and market credibility, even if the eventual outcome proves sound.</t>
  </si>
  <si>
    <t xml:space="preserve">H1 2026 (interim, most recent data point — trading update 22 July 2026, not scored)</t>
  </si>
  <si>
    <t xml:space="preserve">Revenue +3% to £19.7m, underlying operating profit +8% to £3.4m, free cash flow +42% to £2.1m, net debt down 68% in the half to £1.0m. National Accident Helpline enquiries +11%, though enquiries newly placed into NAL fell slightly (management is trialling new, initially more expensive, marketing channels for resilience). Critical Care revenue +3%, with strong expert-witness growth offsetting continued case-management softness; management is shifting case-management delivery toward an in-house team. Guidance: H2 2026 settlements/revenue from NAL expected notably lower given reduced enquiries placed into NAL over the past two years, and net debt is expected to rise moderately in H2 while remaining well below the FY2025 year-end level. On 27 August 2026 the company announced a binding agreement to sell Searches UK (Residential Property) for a modest £1.234m EV (5.25x trailing EBITDA), pending CMA approval, with proceeds earmarked to pay down the RCF. The Board's broader 'exploring alternative options to accelerate shareholder value' process remained unresolved as of this update.</t>
  </si>
  <si>
    <t xml:space="preserve">Recurring findings across the six-year window</t>
  </si>
  <si>
    <t xml:space="preserve">• The single dominant structural fact for this company is the UK's 2021 whiplash/small-claims reform (Civil Liability Act 2018), which the company itself estimates removed roughly a third to a half of the pre-reform value from the road-traffic-accident personal injury claims market. Every year's results commentary FY2020-2025 references this event or its continuing aftermath -- it is the single most important lens for reading this company's numbers, more so than any individual year's management decisions.</t>
  </si>
  <si>
    <t xml:space="preserve">• NAHL's response -- converting its Personal Injury referral business into an SRA-regulated, integrated law firm (National Accident Law) years ahead of the reform taking effect, so as to capture legal-services economics rather than a banned/margin-compressed referral fee -- was well-timed and has structurally reshaped how the Consumer Legal Services segment earns money. This is a genuine strategic achievement worth crediting even though it did not fully offset the market's contraction.</t>
  </si>
  <si>
    <t xml:space="preserve">• No qualified audit opinions or going-concern material uncertainty paragraphs were issued in any of the six years reviewed, including FY2024 despite a £39.3m net loss -- the impairment was non-cash and the Group's cash generation and covenant position remained sound throughout.</t>
  </si>
  <si>
    <t xml:space="preserve">• A pattern of announced-but-unresolved strategic reviews: the FY2024-2025 Critical Care disposal process ran for well over a year before being abandoned with minimal public explanation, and was immediately followed by a further, still-open-ended 'exploring alternative options to accelerate shareholder value' process (ongoing as of July 2026) -- prolonged strategic uncertainty is itself a recurring management-quality consideration for this name, distinct from the underlying operating performance, which has generally been competently delivered.</t>
  </si>
  <si>
    <t xml:space="preserve">• No dividend has been paid since October 2019 -- six consecutive years of dividend suspension in favour of debt reduction, a policy that has succeeded in cutting net debt from £16.3m to £3.2m (and to £1.0m by mid-2026) but that shareholders have now waited a long time to see reversed.</t>
  </si>
  <si>
    <t xml:space="preserve">NAHL Group plc (NAH) — Value Range, Built Without Reference to the Current Share Price</t>
  </si>
  <si>
    <t xml:space="preserve">Method: EV/EBITDA as the PRIMARY multiple, cross-checked against EV/Revenue -- the standard framework for valuing a people-based, asset-light professional/legal-services marketing business, where every one of the five comparables below is itself actually priced (in its own trading multiple or disclosed transaction) predominantly off EBITDA or earnings, not revenue. This is the opposite emphasis from a technology/hardware company, and deliberately so: NAHL is a services business, not a product business, and should be valued the way this specific industry actually prices itself. Cross-checked below against 5 sourced peer/transaction multiples. All inputs are assumptions, clearly labelled; change the yellow cells to test sensitivity.</t>
  </si>
  <si>
    <t xml:space="preserve">Step 1 — Starting point: a 3-year average underlying EBITDA (smoothing settlement-timing volatility), FY2025 revenue, and net debt</t>
  </si>
  <si>
    <t xml:space="preserve">3-year average underlying EBITDA, FY2023-FY2025 (£'000, calc.)</t>
  </si>
  <si>
    <t xml:space="preserve">  memo: FY2025 underlying EBITDA alone (£'000)</t>
  </si>
  <si>
    <t xml:space="preserve">  Why an average, not the single latest year: management's own July 2026 trading update explicitly guides that NAL settlement volumes -- and the cash and profit they generate -- will be 'notably lower' in H2 2026 because fewer enquiries were placed into NAL over the prior two years while working capital was managed down. FY2025's underlying EBITDA (£8.0m) is therefore flattered by settlement timing in a way FY2026 is explicitly guided not to repeat; a 3-year average is a more defensible through-cycle base than a single flattered year.</t>
  </si>
  <si>
    <t xml:space="preserve">FY2025 revenue (£'000, cross-check base)</t>
  </si>
  <si>
    <t xml:space="preserve">FY2025 net debt (£'000, company-reported)</t>
  </si>
  <si>
    <t xml:space="preserve">Ordinary shares in issue (31 December 2025; no shares held in Treasury)</t>
  </si>
  <si>
    <t xml:space="preserve">  memo: net debt fell further to £1.0m at 30 June 2026 per the H1 2026 trading update, but management guided a moderate rise in H2 2026 -- the FY2025 year-end figure is used here for consistency with the FY2025 EBITDA/revenue base above.</t>
  </si>
  <si>
    <t xml:space="preserve">Step 2 — Assumptions: multiples applied (edit the yellow cells to test sensitivity)</t>
  </si>
  <si>
    <t xml:space="preserve">Assumption</t>
  </si>
  <si>
    <t xml:space="preserve">Low case</t>
  </si>
  <si>
    <t xml:space="preserve">Central case</t>
  </si>
  <si>
    <t xml:space="preserve">High case</t>
  </si>
  <si>
    <t xml:space="preserve">Basis</t>
  </si>
  <si>
    <t xml:space="preserve">EV/EBITDA multiple (x) — primary method</t>
  </si>
  <si>
    <t xml:space="preserve">The 5 comparables below cluster fairly tightly at 4.0x-7.5x EV/EBITDA (Knights 4.0x, Anexo ~4.1x transaction, DWF 6.4x transaction, Frenkel Topping 7.5x transaction). Central case (5.0x) sits toward the lower-middle of that range, reflecting NAHL's much smaller scale (revenue ~5x-10x smaller than every peer except none), thin free float, single-broker (gated) coverage, and continuing dependence on a structurally reduced UK RTA claims market. Low case (3.5x) sits below every peer, reflecting the flagged FY2026 settlement-timing headwind. High case (7.0x) approaches Frenkel Topping's transaction multiple -- the closest business-mix match for the Critical Care segment specifically -- without assuming the whole Group re-rates to it.</t>
  </si>
  <si>
    <t xml:space="preserve">EV/Revenue multiple (x) — cross-check</t>
  </si>
  <si>
    <t xml:space="preserve">Checked against the same peers, which range 0.53x (Gateley) to 1.6x (Frenkel Topping transaction), clustering around 0.5x-1.0x for the four less richly-priced names. Central case (0.5x) matches Gateley almost exactly -- the closest 'asset-light UK professional/legal services marketing' comparable by business model, even though Gateley is a full-service law firm rather than a claims-marketing business. Low/high cases bracket a discount for scale and a premium approaching Frenkel Topping's transaction level respectively.</t>
  </si>
  <si>
    <t xml:space="preserve">Step 3 — Implied enterprise value, equity value and value per share</t>
  </si>
  <si>
    <t xml:space="preserve">Low</t>
  </si>
  <si>
    <t xml:space="preserve">Central</t>
  </si>
  <si>
    <t xml:space="preserve">High</t>
  </si>
  <si>
    <t xml:space="preserve">PRIMARY -- EV/EBITDA method (3-yr average EBITDA base)</t>
  </si>
  <si>
    <t xml:space="preserve">  Implied enterprise value (£'000)</t>
  </si>
  <si>
    <t xml:space="preserve">  less: net debt, = implied equity value (£'000)</t>
  </si>
  <si>
    <t xml:space="preserve">  Value per share (pence)</t>
  </si>
  <si>
    <t xml:space="preserve">CROSS-CHECK -- EV/Revenue method (FY2025 revenue base)</t>
  </si>
  <si>
    <t xml:space="preserve">SUMMARY — value range, current price deliberately excluded from this analysis</t>
  </si>
  <si>
    <t xml:space="preserve">Value per share (pence) — EV/EBITDA method (primary)</t>
  </si>
  <si>
    <t xml:space="preserve">  memo: cross-check value per share (pence) — EV/Revenue method</t>
  </si>
  <si>
    <t xml:space="preserve">• This is a mechanical output of the stated assumptions, not a target price. Move the yellow cells and the range moves with them -- that is deliberate, so you can see exactly what each judgment call is worth.</t>
  </si>
  <si>
    <t xml:space="preserve">• Deliberately excludes the current share price throughout, per the brief. Compare this range to the market price yourself as a separate step.</t>
  </si>
  <si>
    <t xml:space="preserve">• The two methods broadly OVERLAP here (roughly 40-86p on EV/EBITDA versus roughly 18-60p on EV/Revenue), unlike a business with a large one-off distorting either base -- this is itself a finding: NAHL's revenue and EBITDA both move together reasonably consistently once the 3-year averaging smooths the settlement-timing effect, which is a healthier valuation signal than a wide, irreconcilable divergence would be.</t>
  </si>
  <si>
    <t xml:space="preserve">• This valuation predates completion of the announced sale of Searches UK Limited (EV £1,234,000, 5.25x trailing Adjusted EBITDA of £235,000, announced 27 Aug 2026, expected to complete no earlier than 1 October 2026, subject to CMA approval). That disposal is immaterial in scale to the value range above (well under 1% of the low-case equity value) and is excluded from the EBITDA/revenue bases used, which still include Searches UK's contribution -- a reasonable simplification given the transaction has not completed and is small.</t>
  </si>
  <si>
    <t xml:space="preserve">• Three of the five peer/transaction comparables used below (Frenkel Topping, Anexo, DWF) have been taken private in UK take-private transactions within roughly the last three years -- a genuine scarcity of live, comparable UK-listed legal/claims-services trading multiples, which the workbook treats as a finding in its own right (see Assumptions vs Market Expectations below) rather than papering over by stretching the comparable set further from NAHL's actual business.</t>
  </si>
  <si>
    <t xml:space="preserve">• Not verified against any primary document beyond what was read in this session -- treat every figure as provisional until independently checked, per the project's standing rule that no number enters a decision without primary-source verification.</t>
  </si>
  <si>
    <t xml:space="preserve">• NAHL's own "Underlying EBITDA" figure used above is an analyst calculation (Underlying operating profit + depreciation and amortisation), not a company-published measure -- the company defines and reports only "Underlying operating profit." Treat the EV/EBITDA leg with slightly more caution than the EV/Revenue leg for this reason.</t>
  </si>
  <si>
    <t xml:space="preserve">PEER COMPARISON — sanity-checking the multiple assumptions against 5 sourced comparables</t>
  </si>
  <si>
    <t xml:space="preserve">Why this section exists: EV/EBITDA is the standard way this specific industry (UK consumer-legal-services and claims-adjacent professional services) is actually priced, both in live trading multiples and in the disclosed take-private transactions below -- but the specific multiples used above were originally set from general priors, not checked against what comparable companies actually trade at or were bought for. This section closes that gap with data as of 28-29 Aug 2026 (or transaction dates, where a name has since been taken private), each cited to a source. NAHL is deliberately excluded from this table -- the point is to check the assumptions against the market, not to price NAHL directly off peer multiples (none of the five is a precise like-for-like).</t>
  </si>
  <si>
    <t xml:space="preserve">Why these 5, specifically</t>
  </si>
  <si>
    <t xml:space="preserve">Frenkel Topping Group (transaction multiple — taken private 8 Jul 2026)</t>
  </si>
  <si>
    <t xml:space="preserve">The single closest BUSINESS-MODEL match of the five to NAHL's Critical Care segment specifically: financial planning and expert-witness services for the same catastrophic/serious-personal-injury and clinical-negligence claimant population, an adjacent point in exactly the same claims value chain as Bush &amp; Co. Also the most directly relevant DATA POINT for NAHL's own situation: a similarly small, thinly-traded AIM name that was taken private by Harwood Private Equity at a price several commentators considered to offer only a modest premium -- directly relevant read-across given NAHL's own board is currently 'exploring alternative options to accelerate shareholder value.'</t>
  </si>
  <si>
    <t xml:space="preserve">Anexo Group (transaction multiple — taken private 24 Sep 2025)</t>
  </si>
  <si>
    <t xml:space="preserve">Closest REGULATORY-EXPOSURE match: a credit-hire and legal-services business built around its own captive law firm (Bond Turner) handling road-traffic-accident-related litigation -- navigating the same 2021 whiplash-reform environment as NAHL's Personal Injury business, albeit with a materially different, debt-funded credit-hire balance sheet that makes its net-debt/EV profile a weaker like-for-like. Included partly for the same 'recently taken private' read-across as Frenkel Topping: two of NAHL's most relevant UK-listed comparables have now left the public market within the past 12 months.</t>
  </si>
  <si>
    <t xml:space="preserve">Gateley (Holdings) — live, Main Market</t>
  </si>
  <si>
    <t xml:space="preserve">Closest ASSET-LIGHT PROFESSIONAL-SERVICES match by business model (people-based fee income, low capital intensity) even though its practice mix (corporate, commercial, property, employment law for business clients) is broader and more B2B than NAHL's consumer-PI focus. The cheapest of the five on EV/Revenue (0.53x), and useful as a 'live, still-public, UK legal-services-adjacent' scale anchor when three of the other four comparables are no longer trading.</t>
  </si>
  <si>
    <t xml:space="preserve">Knights Group Holdings — live, AIM</t>
  </si>
  <si>
    <t xml:space="preserve">Closest SCALE-AND-LISTING match: a UK AIM-listed legal/professional-services group, not yet taken private, giving at least one genuinely live trading multiple in the immediate peer set. Business mix (an acquisitive consolidator of private-wealth, family, corporate and real-estate law firms) does not overlap with NAHL's consumer-PI-referral model, but its heavy use of 'underlying' vs statutory reporting (driven by its M&amp;A programme) is a useful reminder to always specify which basis a multiple is quoted on -- the same discipline this workbook applies to NAHL's own underlying-vs-statutory figures.</t>
  </si>
  <si>
    <t xml:space="preserve">DWF Group (transaction multiple — taken private Oct 2023)</t>
  </si>
  <si>
    <t xml:space="preserve">Included as a THIRD data point in the 'UK legal-sector name leaves public markets' pattern, at a still-modest 6.4x EV/EBITDA for a much larger (£451.6m revenue), international, full-service law firm. Weakest business-mix match of the five, but strengthens the case that mid-single-digit-to-high-single-digit EV/EBITDA is the going rate the market (and private equity buyers specifically) currently assigns to UK legal-sector businesses of varying scale and quality, not just to NAHL's own smaller, structurally-challenged niche.</t>
  </si>
  <si>
    <t xml:space="preserve">Peer / transaction</t>
  </si>
  <si>
    <t xml:space="preserve">EV/Revenue (x)</t>
  </si>
  <si>
    <t xml:space="preserve">EV/EBITDA (x)</t>
  </si>
  <si>
    <t xml:space="preserve">Revenue base</t>
  </si>
  <si>
    <t xml:space="preserve">Business mix</t>
  </si>
  <si>
    <t xml:space="preserve">Data as of</t>
  </si>
  <si>
    <t xml:space="preserve">Frenkel Topping — sale to Harwood PE (transaction)</t>
  </si>
  <si>
    <t xml:space="preserve">£41.7m (FY2025, Dec-25)</t>
  </si>
  <si>
    <t xml:space="preserve">Financial planning/expert witness services for catastrophic PI and clinical negligence claimants</t>
  </si>
  <si>
    <t xml:space="preserve">Effective 8 Jul 2026</t>
  </si>
  <si>
    <t xml:space="preserve">Anexo Group — sale to DBAY/Alabama Bidco (transaction)</t>
  </si>
  <si>
    <t xml:space="preserve">£141.9m (FY2024, Dec-24)</t>
  </si>
  <si>
    <t xml:space="preserve">Credit hire + captive law firm (Bond Turner) for RTA-related claims</t>
  </si>
  <si>
    <t xml:space="preserve">Compulsory acquisition completed 17 Dec 2025</t>
  </si>
  <si>
    <t xml:space="preserve">Gateley (Holdings)</t>
  </si>
  <si>
    <t xml:space="preserve">£194.3m (FY2026, Apr-26)</t>
  </si>
  <si>
    <t xml:space="preserve">Full-service UK law firm: corporate, commercial, property, employment (broader/more B2B than NAHL)</t>
  </si>
  <si>
    <t xml:space="preserve">29 Aug 2026</t>
  </si>
  <si>
    <t xml:space="preserve">Knights Group Holdings</t>
  </si>
  <si>
    <t xml:space="preserve">£207.7m underlying (FY2026, Apr-26)</t>
  </si>
  <si>
    <t xml:space="preserve">Acquisitive UK legal/professional-services consolidator (private wealth, family, corporate, real estate)</t>
  </si>
  <si>
    <t xml:space="preserve">28-29 Aug 2026</t>
  </si>
  <si>
    <t xml:space="preserve">DWF Group — sale to Inflexion PE (transaction)</t>
  </si>
  <si>
    <t xml:space="preserve">£451.6m (FY2023, Apr-23)</t>
  </si>
  <si>
    <t xml:space="preserve">Global, full-service law firm (insurance, corporate, commercial litigation) — largest and weakest-fit of the five</t>
  </si>
  <si>
    <t xml:space="preserve">Completed 3 Oct 2023</t>
  </si>
  <si>
    <t xml:space="preserve">Peer average (all 5)</t>
  </si>
  <si>
    <t xml:space="preserve">Peer median (all 5)</t>
  </si>
  <si>
    <t xml:space="preserve">  memo: excl. the two weakest-fit names (Anexo net-debt profile, DWF scale) — Frenkel Topping, Gateley, Knights only</t>
  </si>
  <si>
    <t xml:space="preserve">NAHL — assumption-implied multiples, central case (for comparison to the peer rows above)</t>
  </si>
  <si>
    <t xml:space="preserve">How this squares: NAHL's central-case EV/EBITDA assumption of 5.0x sits inside the peer range (4.0x-7.5x) and close to the 3-name average excluding the weakest-fit names (~5.4x), below Frenkel Topping's 7.5x (the closest business-model match for Critical Care) but above Knights' 4.0x and Anexo's ~4.1x -- a reasonable mid-point given NAHL is smaller than every peer and carries the specific, disclosed FY2026 settlement-timing headwind, but is also more diversified across two structurally distinct segments than a single-line business would be. The EV/Revenue cross-check (central 0.5x) sits almost exactly on Gateley's 0.53x, the closest asset-light-services comparable, and well below Frenkel Topping's 1.6x transaction multiple. Net effect: the peer table does not suggest the assumptions need to move -- it moves them from 'reasoned from general small-cap-services priors' to 'anchored specifically against the closest available comparables, in an unusually thin field where three of five names have left the public market in the last three years.' That thinness is itself worth carrying forward as a standing research-quality caveat: this is a less-populated comparable set than either of the other two companies analysed in this project series.</t>
  </si>
  <si>
    <t xml:space="preserve">ASSUMPTIONS vs MARKET EXPECTATIONS — how each input was checked, and where judgment diverges</t>
  </si>
  <si>
    <t xml:space="preserve">The peer table above checks the multiple assumptions against what comparable companies trade for or were bought at. This section checks a different thing -- whether any independent market view of NAHL itself exists to check against -- as of 28-29 Aug 2026.</t>
  </si>
  <si>
    <t xml:space="preserve">Where this diverges from a strict market read, and why</t>
  </si>
  <si>
    <t xml:space="preserve">EV/EBITDA multiple (3.5x / 5.0x / 7.0x)</t>
  </si>
  <si>
    <t xml:space="preserve">Checked directly against 5 sourced peer/transaction multiples (Peer Comparison section above), ranging 4.0x-7.5x. NAHL's own analyst coverage was also checked directly: its Nominated Adviser and sole broker is Allenby Capital Limited (confirmed via NAHL's own investor-relations 'Our Advisors' page) -- Allenby publishes regular notes (most recently on the 22 Jul 2026 half-year trading update) but these are gated to institutional/professional-investor log-ins, and no public aggregator (MarketBeat, LSE.co.uk, Research Tree's public preview) surfaced a visible price target or consensus revenue/PBT figure for NAH.</t>
  </si>
  <si>
    <t xml:space="preserve">This is a materially thinner market-check than for a company with visible public consensus: there is no publicly-accessible analyst price target to compare the resulting range against, unlike Kromek (KMK) in this same project series, which had a visible Cavendish price target to triangulate against. The central case is therefore grounded against comparable-company multiples (a real, sourced market check) but NOT against any independent view of NAHL specifically -- stated plainly rather than dressed up as more rigorous than it is.</t>
  </si>
  <si>
    <t xml:space="preserve">EV/Revenue multiple (0.3x / 0.5x / 0.8x)</t>
  </si>
  <si>
    <t xml:space="preserve">Checked against the same 5 peers (0.53x-1.6x). No NAHL-specific consensus revenue multiple exists to check against, for the same broker-access reason given above.</t>
  </si>
  <si>
    <t xml:space="preserve">Same limitation as the EV/EBITDA row: grounded in comparable-company data, not in any independent NAHL-specific market view.</t>
  </si>
  <si>
    <t xml:space="preserve">The "market" itself, as a read-across signal</t>
  </si>
  <si>
    <t xml:space="preserve">Three of the five comparables used above (Frenkel Topping, Anexo, and -- at one remove of scale -- DWF) have been taken private via UK take-private transactions within roughly the last three years, at multiples this workbook's own central case sits close to or below. NAHL's own board stated, in its 22 Jul 2026 half-year trading update, that it is 'actively exploring suitable options to accelerate value for shareholders and appropriate capital allocation.'</t>
  </si>
  <si>
    <t xml:space="preserve">This is presented as context, not as an input to the value range: this workbook does NOT assume a takeover premium or attempt to price in the outcome of the Board's ongoing strategic review, consistent with the standing instruction to build the range without reference to price-sensitive market speculation. It is flagged because a reader comparing this range to a potential future transaction price should understand that comparable, similarly-sized UK legal-sector names have recently changed hands at valuations broadly consistent with -- not obviously higher than -- the range calculated here.</t>
  </si>
  <si>
    <t xml:space="preserve">  Sources: peer/transaction data as tabulated above; NAHL adviser confirmation via nahlgroupplc.co.uk/governance/our-advisors; Allenby Capital note history via allenbycapital.com/client/nahl-group-plc; MarketBeat and LSE.co.uk consensus pages (both showed no rating/target for NAH, checked 29 Aug 2026); NAHL half-year trading update, 22 Jul 2026 (Investegate); NAHL "Proposed sale of Searches UK Limited," 27 Aug 2026 (Investegate).</t>
  </si>
  <si>
    <t xml:space="preserve">SUM-OF-THE-PARTS (SOTP) CROSS-CHECK -- Consumer Legal Services and Critical Care valued as separate businesses</t>
  </si>
  <si>
    <t xml:space="preserve">Added in response to a third-party analysis (supplied by the user, source/author unknown) arguing NAHL's two divisions deserve materially different multiples -- Critical Care (Bush &amp; Co.) as a more defensive, specialty expert-witness/care-assessment business, versus Consumer Legal Services' continued exposure to the post-2021-whiplash-reform RTA claims market -- and that this reveals a combined 'sum-of-the-parts' value of roughly £42m-£57m, well above this workbook's group-level range. That external figure could not be reconciled: it implies a Consumer Legal Services EBITDA of only £1.7m-£2.9m, which is BELOW the £4.4m underlying operating profit NAHL itself disclosed for that segment in FY2025 (EBITDA cannot be below operating profit), and it does not appear to subtract the unallocated central/PLC costs identified below. This section rebuilds the SOTP properly, from NAHL's own disclosed segment figures, correcting both issues, so the two approaches can be compared on a like-for-like basis.</t>
  </si>
  <si>
    <t xml:space="preserve">Step 1 -- Segment inputs, FY2025 (£'000)</t>
  </si>
  <si>
    <t xml:space="preserve">Consumer Legal Services -- external revenue (calc., linked to Company KPIs tab)</t>
  </si>
  <si>
    <t xml:space="preserve">Consumer Legal Services -- underlying operating profit (Company-disclosed, unaudited)</t>
  </si>
  <si>
    <t xml:space="preserve">Critical Care -- external revenue (calc., linked to Company KPIs tab)</t>
  </si>
  <si>
    <t xml:space="preserve">Critical Care -- underlying operating profit (Company-disclosed, unaudited)</t>
  </si>
  <si>
    <t xml:space="preserve">Group underlying operating profit, FY2025 (calc., linked to Income Statement tab)</t>
  </si>
  <si>
    <t xml:space="preserve">CHECK: unallocated central/PLC costs NOT in either segment (calc. = CLS UOP + CC UOP - Group UOP)</t>
  </si>
  <si>
    <t xml:space="preserve">  This ~£1.9m/year cost base (central management, PLC listing/compliance costs, Group finance function, etc.) sits outside both segments and must be capitalised and subtracted in any sum-of-the-parts calculation -- omitting it, as the external analysis referenced above appears to, systematically overstates the business.</t>
  </si>
  <si>
    <t xml:space="preserve">Step 2 -- Segment EBITDA (calc.): allocate Group D&amp;A between segments by revenue share (my own assumption, not company-disclosed)</t>
  </si>
  <si>
    <t xml:space="preserve">Group D&amp;A, FY2025 (calc., linked to Company KPIs tab)</t>
  </si>
  <si>
    <t xml:space="preserve">Consumer Legal Services -- D&amp;A allocated by revenue share (calc.)</t>
  </si>
  <si>
    <t xml:space="preserve">Critical Care -- D&amp;A allocated by revenue share (calc.)</t>
  </si>
  <si>
    <t xml:space="preserve">Consumer Legal Services -- EBITDA (calc. = UOP + allocated D&amp;A)</t>
  </si>
  <si>
    <t xml:space="preserve">Critical Care -- EBITDA (calc. = UOP + allocated D&amp;A)</t>
  </si>
  <si>
    <t xml:space="preserve">  D&amp;A is not separately disclosed by segment anywhere in the primary sources reviewed; splitting it by revenue share is a simple, transparent assumption, not a company-disclosed figure -- flagged accordingly.</t>
  </si>
  <si>
    <t xml:space="preserve">Step 3 -- Segment multiple assumptions (edit the yellow cells to test sensitivity)</t>
  </si>
  <si>
    <t xml:space="preserve">Segment</t>
  </si>
  <si>
    <t xml:space="preserve">Consumer Legal Services EV/EBITDA (x)</t>
  </si>
  <si>
    <t xml:space="preserve">Anchored below Knights (4.0x) and Anexo (~4.1x transaction) -- the two peers closest in business-model terms to a claims-marketing/legal-services business exposed to RTA claim-volume risk -- reflecting CLS's continued dependence on the post-reform, structurally reduced Personal Injury market. High case (5.5x) sits below Frenkel Topping's 7.5x, which this workbook treats as the closer match for Critical Care specifically, not CLS.</t>
  </si>
  <si>
    <t xml:space="preserve">Critical Care EV/EBITDA (x)</t>
  </si>
  <si>
    <t xml:space="preserve">A deliberate premium over CLS, reflecting Critical Care's more defensive, non-claims-volume-dependent expert-witness/care-assessment revenue base -- but capped at Frenkel Topping's actual 7.5x transaction multiple (the closest business-model match identified in the Peer Comparison above) rather than extended further, since none of the 5 peers used in this workbook are a clean, pure-play match for an expert-witness/specialty-healthcare-services business. Treat this premium as a reasoned judgment overlay, NOT as a peer-verified multiple -- this is the single least-certain input in this cross-check.</t>
  </si>
  <si>
    <t xml:space="preserve">Step 4 -- Implied enterprise value, less capitalised central costs and net debt, to value per share</t>
  </si>
  <si>
    <t xml:space="preserve">  Consumer Legal Services EV (calc. = EBITDA x multiple)</t>
  </si>
  <si>
    <t xml:space="preserve">  Critical Care EV (calc. = EBITDA x multiple)</t>
  </si>
  <si>
    <t xml:space="preserve">  Gross segment EV (calc. = sum of the two segment EVs)</t>
  </si>
  <si>
    <t xml:space="preserve">  less: central/PLC costs, capitalised at a constant 5.0x across all three scenarios (calc.)</t>
  </si>
  <si>
    <t xml:space="preserve">  = Net enterprise value (calc.)</t>
  </si>
  <si>
    <t xml:space="preserve">  less: net debt, FY2025 (calc., linked to Company KPIs tab) = implied equity value</t>
  </si>
  <si>
    <t xml:space="preserve">  SOTP value per share (pence) (calc.)</t>
  </si>
  <si>
    <t xml:space="preserve">Step 5 -- How the SOTP cross-check compares to the group-level primary range above</t>
  </si>
  <si>
    <t xml:space="preserve">Group-level primary range (EV/EBITDA method, from Step 3 above)</t>
  </si>
  <si>
    <t xml:space="preserve">SOTP cross-check, segment-differentiated multiples (calc., from Step 4 above)</t>
  </si>
  <si>
    <t xml:space="preserve">• Correcting the two issues found in the external analysis -- using NAHL's own disclosed FY2025 segment underlying operating profit (not a lower, unreconciled EBITDA figure) and subtracting the ~£1.9m/year of unallocated central/PLC costs that sit outside both segments -- this properly-built SOTP cross-check lands with its CENTRAL case close to, but below, this workbook's own group-level HIGH case, and only its HIGH case (which requires both segments to simultaneously hit their most optimistic multiple) extends meaningfully past the group-level range. This is the opposite conclusion from the external analysis: differentiating the two segments and doing the arithmetic properly does not reveal a large pool of value the single-multiple group approach was missing.</t>
  </si>
  <si>
    <t xml:space="preserve">• The single largest source of uncertainty in this cross-check is the Critical Care multiple premium (5.0x-7.5x) -- it is a reasoned judgment overlay grounded in one data point (Frenkel Topping's 7.5x transaction multiple, itself only a partial business-model match), not a verified peer set of expert-witness/specialty-healthcare-services comparables. A reader who does not accept that premium should weight the group-level primary range above more heavily than this cross-check.</t>
  </si>
  <si>
    <t xml:space="preserve">• The segment D&amp;A allocation (by revenue share) and the central-cost capitalisation multiple (a flat 5.0x applied uniformly across all three scenarios) are both this workbook's own simplifying assumptions, clearly flagged as such -- NAHL does not disclose either figure by segment.</t>
  </si>
  <si>
    <t xml:space="preserve">• This SOTP is a cross-check on the primary group-level valuation above, not a replacement for it. Both are built without reference to NAH's current share price, consistent with the standing brief.</t>
  </si>
  <si>
    <t xml:space="preserve">  Sources: NAHL 'Year End Trading Update,' 27 January 2026 (Investegate) for segment underlying operating profit; Income Statement and Company KPIs tabs (this workbook) for Group underlying operating profit, D&amp;A, segment revenue and net debt; Peer Comparison section above for the Frenkel Topping 7.5x anchor. Prompted by a third-party SOTP analysis supplied by the user (27-29 Aug 2026), source/author unverified, whose £42m-£57m headline figure could not be reconciled to NAHL's own disclosed segment figures.</t>
  </si>
  <si>
    <t xml:space="preserve">NAHL Group plc (NAH) — Ownership &amp; Governance Structure</t>
  </si>
  <si>
    <t xml:space="preserve">Primary source: Annual Reports &amp; Accounts FY2020-FY2025 (Directors' Report substantial-shareholdings tables; Remuneration Committee Report / Directors' beneficial-interests tables; Note on related-party transactions; Share Capital note; Corporate Governance report for board roster and independence classification); RNS announcements (board appointments/departures, CEO transition); H1 2026 trading update and Searches UK disposal RNS (27 Aug 2026). NAHL discloses directors' and substantial holdings as PERCENTAGES ONLY in every year reviewed, not underlying share counts (unlike KMK and ARBB earlier in this project series) — this is a genuine disclosure-format difference, not an omission on my part, and is treated below as a standing limitation of the primary sources rather than backed into share counts by assumption.</t>
  </si>
  <si>
    <t xml:space="preserve">A. Share capital structure</t>
  </si>
  <si>
    <t xml:space="preserve">Ordinary shares in issue, "A" Ordinary £0.0025 nominal each (year end)</t>
  </si>
  <si>
    <t xml:space="preserve">Shares held in Treasury</t>
  </si>
  <si>
    <t xml:space="preserve">  No Treasury shareholding is disclosed in any of the six Share Capital notes reviewed; the only Treasury-adjacent language found is standard SAYE-scheme administrative boilerplate (shares held by the scheme trustee pending option exercise), not a Company Treasury holding. All % figures below therefore use total shares in issue as the denominator.</t>
  </si>
  <si>
    <t xml:space="preserve">B. Board roster and independence classification, as at the FY2025 Annual Report and subsequent developments</t>
  </si>
  <si>
    <t xml:space="preserve">Name</t>
  </si>
  <si>
    <t xml:space="preserve">Role</t>
  </si>
  <si>
    <t xml:space="preserve">Classification</t>
  </si>
  <si>
    <t xml:space="preserve">Appointed / Departed</t>
  </si>
  <si>
    <t xml:space="preserve">Notes</t>
  </si>
  <si>
    <t xml:space="preserve">James Saralis</t>
  </si>
  <si>
    <t xml:space="preserve">Chief Executive Officer</t>
  </si>
  <si>
    <t xml:space="preserve">Executive</t>
  </si>
  <si>
    <t xml:space="preserve">Appointed CEO 16/17 Aug 2021 (2 primary sources give consecutive dates 1 day apart — flagged, not resolved)</t>
  </si>
  <si>
    <t xml:space="preserve">Followed an unusual ~11-month CEO vacancy after Russell Atkinson's Sep 2020 resignation — see governance note below.</t>
  </si>
  <si>
    <t xml:space="preserve">Chris Higham</t>
  </si>
  <si>
    <t xml:space="preserve">Chief Financial Officer; Company Secretary (from after FY2025 year end)</t>
  </si>
  <si>
    <t xml:space="preserve">CFO confirmed from 15 Sep 2022</t>
  </si>
  <si>
    <t xml:space="preserve">Took on the Company Secretary role in addition to CFO after the FY2025 year end — a combined finance/company-secretarial role is a modest governance point on segregation of duties, though common at this scale of AIM company.</t>
  </si>
  <si>
    <t xml:space="preserve">Tim Aspinall</t>
  </si>
  <si>
    <t xml:space="preserve">Non-Executive Chair</t>
  </si>
  <si>
    <t xml:space="preserve">Explicitly NOT classified as independent by the Company</t>
  </si>
  <si>
    <t xml:space="preserve">Chair since Oct 2020</t>
  </si>
  <si>
    <t xml:space="preserve">NAHL's own Corporate Governance disclosure does not describe Aspinall as independent — unlike KMK and several peers in this project, where the Chair WAS company-classified as independent. A non-independent Chair is a data point worth weighing, not itself a red flag, especially for a company of this size.</t>
  </si>
  <si>
    <t xml:space="preserve">Sally Tilleray</t>
  </si>
  <si>
    <t xml:space="preserve">Independent Non-Executive Director; Senior Independent Director; Audit Committee Chair</t>
  </si>
  <si>
    <t xml:space="preserve">Independent (per Company)</t>
  </si>
  <si>
    <t xml:space="preserve">Since Jul 2019</t>
  </si>
  <si>
    <t xml:space="preserve">Longest-serving independent NED on the current board; holds two of the more senior NED-oversight roles (SID and Audit Chair) simultaneously.</t>
  </si>
  <si>
    <t xml:space="preserve">Brian Phillips</t>
  </si>
  <si>
    <t xml:space="preserve">Independent Non-Executive Director</t>
  </si>
  <si>
    <t xml:space="preserve">Since Jun 2020</t>
  </si>
  <si>
    <t xml:space="preserve">No additional committee-chair role identified in the documents reviewed.</t>
  </si>
  <si>
    <t xml:space="preserve">Russell Atkinson</t>
  </si>
  <si>
    <t xml:space="preserve">Former Chief Executive Officer</t>
  </si>
  <si>
    <t xml:space="preserve">Executive (until resignation)</t>
  </si>
  <si>
    <t xml:space="preserve">Resigned Sep 2020</t>
  </si>
  <si>
    <t xml:space="preserve">Departure opened the ~11-month CEO vacancy filled by Saralis in Aug 2021 — see governance note below.</t>
  </si>
  <si>
    <t xml:space="preserve">Caroline Brown</t>
  </si>
  <si>
    <t xml:space="preserve">Former Non-Executive Chair</t>
  </si>
  <si>
    <t xml:space="preserve">Non-Executive (until resignation)</t>
  </si>
  <si>
    <t xml:space="preserve">Resigned Oct 2020</t>
  </si>
  <si>
    <t xml:space="preserve">Departed within weeks of Atkinson, i.e. both the CEO and Chair seats turned over within roughly a month of each other in autumn 2020 — a concentrated leadership transition worth noting as context for the weak FY2020 sentiment/PBT year.</t>
  </si>
  <si>
    <t xml:space="preserve">Gillian Kent</t>
  </si>
  <si>
    <t xml:space="preserve">Former Non-Executive Director</t>
  </si>
  <si>
    <t xml:space="preserve">Independent (per Company, while serving)</t>
  </si>
  <si>
    <t xml:space="preserve">Resigned Sep 2022</t>
  </si>
  <si>
    <t xml:space="preserve">No reason for departure stated in the documents reviewed.</t>
  </si>
  <si>
    <t xml:space="preserve">  Current board (post all departures above): 2 executive (CEO, CFO), 3 non-executive (Aspinall, Tilleray, Phillips), of whom 2 of 3 NEDs — but NOT the Chair himself — are company-classified as independent. This is a smaller, more concentrated board than KMK's (7 members) or a typical UK-listed main-market company, consistent with NAHL's AIM/small-cap scale.</t>
  </si>
  <si>
    <t xml:space="preserve">C. Directors' beneficial interests in ordinary shares (percentages as disclosed by the Company; no share counts disclosed)</t>
  </si>
  <si>
    <t xml:space="preserve">NAHL's Remuneration/Directors' reports disclose directors' beneficial holdings as a PERCENTAGE of shares in issue only, at each year end — not the underlying share count. FY2025 and FY2024 percentages are both shown below (both primary-source, from the FY2025 Annual Report's own comparator column). Separately, the FY2025 report discloses restricted share award totals in actual share numbers for the two executives, shown as a memo column — these are unvested/conditional awards, not the same thing as the beneficial-ownership percentage, and are NOT included in the % column to their left.</t>
  </si>
  <si>
    <t xml:space="preserve">Director</t>
  </si>
  <si>
    <t xml:space="preserve">% of shares in issue, FY2025 year end</t>
  </si>
  <si>
    <t xml:space="preserve">% of shares in issue, FY2024 year end (comparator)</t>
  </si>
  <si>
    <t xml:space="preserve">Implied shares, FY2025 (calc., % × total in issue)</t>
  </si>
  <si>
    <t xml:space="preserve">memo: restricted share awards outstanding (shares, FY2025)</t>
  </si>
  <si>
    <t xml:space="preserve">James Saralis (CEO)</t>
  </si>
  <si>
    <t xml:space="preserve">Chris Higham (CFO)</t>
  </si>
  <si>
    <t xml:space="preserve">Tim Aspinall (Chair)</t>
  </si>
  <si>
    <t xml:space="preserve">Brian Phillips (NED)</t>
  </si>
  <si>
    <t xml:space="preserve">Sally Tilleray (NED)</t>
  </si>
  <si>
    <t xml:space="preserve">Total, all directors with a disclosed FY2025 holding (calc.)</t>
  </si>
  <si>
    <t xml:space="preserve">  Note: the "implied shares" column is my own calculation (disclosed % × total shares in issue, from Section A), not a Company-disclosed figure — flagged as calc. throughout, consistent with the standing rule of never presenting a derived number as if it were primary-sourced.</t>
  </si>
  <si>
    <t xml:space="preserve">D. Substantial shareholders (non-director), ≥10% of shares in issue — Directors' Report, each Annual Report FY2020-FY2025</t>
  </si>
  <si>
    <t xml:space="preserve">NAHL's Directors' Reports disclose ONLY holders above a 10% threshold (a materially higher disclosure bar than KMK's 3% or ARBB's registers), and only as a percentage at a single "as at" date per report (no share counts, no earlier comparator date within the same report). Each column below is therefore a single point-in-time percentage as stated in that year's own Annual Report — a blank cell means that holder was below 10% (or not yet/no longer a holder) in that year, not that the figure is missing.</t>
  </si>
  <si>
    <t xml:space="preserve">Holder</t>
  </si>
  <si>
    <t xml:space="preserve">Harwood Capital / Christopher Mills-related interests</t>
  </si>
  <si>
    <t xml:space="preserve">  Long-standing largest or near-largest holder throughout the period; a UK small-cap-focused investment manager, not a strategic trade holder.</t>
  </si>
  <si>
    <t xml:space="preserve">Lombard Odier Asset Management</t>
  </si>
  <si>
    <t xml:space="preserve">  Emerged as a substantial holder from FY2023, building steadily to become the second-largest disclosed holder by FY2025.</t>
  </si>
  <si>
    <t xml:space="preserve">Schroder Investment Management</t>
  </si>
  <si>
    <t xml:space="preserve">  Institutional asset manager; broadly stable double-digit holder across the period, with a step-up in FY2024-FY2025.</t>
  </si>
  <si>
    <t xml:space="preserve">Sacisa Limited</t>
  </si>
  <si>
    <t xml:space="preserve">  RESOLVED (updated after further research, 29 Aug 2026): this is the same static holding disclosed via TR-1 on 13 Mar 2025 as "Bhavesh Patel has a beneficial interest in 5,737,517 Ordinary Shares (12.07%)" -- 5,737,517 shares is EXACTLY 11.90% of the FY2025 year-end share count (48,226,103); the percentage only moved because NAHL's total shares in issue grew over the year (SAYE/option exercises), not because the holding changed. Companies House confirms Bhavesh Patel (b. Nov 1976, Coventry) has been Sacisa Limited's sole director since 2007 -- i.e. Sacisa IS Patel's own personal investment vehicle, not a separate, unrelated holder. No further TR-1 was filed for this position in the 17 months to Aug 2026 (checked against the complete public 'Holding(s) in Company' RNS series for NAH), consistent with an unchanged stake throughout. No public activist conduct (requisitions, public letters, board-seat demands) was found anywhere for Patel, and he holds no other UK directorship on record -- 'long-term concentrated individual holder' is the better-supported characterisation than 'activist.' A separately-checked Bhavesh Patel solicitor (Law Society ID 317863 / SRA 584489, in-house at Medical Protection Society, Leeds) does NOT match on location, timeline, or business relevance, and should be treated as a different person. Residual unknown: WHY Patel holds this stake / whether he has ever engaged privately with the Board -- neither can be confirmed or ruled out from public records.</t>
  </si>
  <si>
    <t xml:space="preserve">Total, disclosed ≥10% holders (FY2025 column, calc. sum of percentages shown)</t>
  </si>
  <si>
    <t xml:space="preserve">E. Ownership concentration summary (FY2025 year end, the most recent date disclosed)</t>
  </si>
  <si>
    <t xml:space="preserve">% of shares in issue</t>
  </si>
  <si>
    <t xml:space="preserve">Directors, in total (Section C, FY2025)</t>
  </si>
  <si>
    <t xml:space="preserve">Substantial (≥10%) holders, in total (Section D, FY2025)</t>
  </si>
  <si>
    <t xml:space="preserve">  of which: Sacisa Limited / Bhavesh Patel alone (same static individual holding since at least Mar 2025 — resolved, see Section D note)</t>
  </si>
  <si>
    <t xml:space="preserve">Identified total, directors + substantial holders (excl. free float / sub-10% register)</t>
  </si>
  <si>
    <t xml:space="preserve">Implied free float / register below the 10% and director-disclosure thresholds (balance)</t>
  </si>
  <si>
    <t xml:space="preserve">F. Why this matters for governance, in plain terms</t>
  </si>
  <si>
    <t xml:space="preserve">• NAHL's most important governance-relevant structural fact has nothing to do with the share register: it is the Alternative Business Structure (ABS) mechanism that lets a marketing company legally participate in personal-injury legal work at all. Referral fees for personal-injury claims have been banned in England &amp; Wales since LASPO 2012/13. NAHL's wholly-owned Project Jupiter Limited is entitled to appoint 60% of the Management Board of both Your Law LLP (75% capital contribution) and Law Together LLP (50% capital contribution, partner HCC Solicitors) — this Board-appointment right, not the capital split, is what makes both LLPs full IFRS 10 subsidiaries, consolidated 100% into these accounts with the minority partner's share carried as a liability ('member capital and current accounts'), not as non-controlling equity interest. National Accident Law Limited itself is a 100%-owned, SRA-regulated law firm. Revenue from directing personal-injury enquiries to panel law firms is structured as a 'cost-plus marketing services' fee, not a referral fee — this is the precise legal mechanism that keeps NAHL's core Consumer Legal Services revenue model lawful, and is worth understanding before assuming the CLS division's economics resemble an ordinary marketing-agency fee model.</t>
  </si>
  <si>
    <t xml:space="preserve">• The share register itself is genuinely dispersed among institutional holders, with NO single holder above 20% and no director holding a economically meaningful stake (all five current directors together hold barely 1% of shares in issue) — a materially different risk profile from ARBB (58% single-individual control) or KMK's related-party-lender concentration. That said, dispersed institutional ownership is not the same as passive, disengaged ownership: three of the four disclosed substantial holders (Harwood, Lombard Odier, Schroder) have built or held meaningful stakes through a multi-year period of declining Personal Injury profitability and an eventual FY2024 goodwill impairment, which is itself informative about how patient/long-horizon this shareholder base has been.</t>
  </si>
  <si>
    <t xml:space="preserve">• The FY2025 appearance of Sacisa Limited at 11.90% — RESOLVED after further research on 29 Aug 2026, updating the original 'unexplained open item' flag. A full check of NAHL's public 'Holding(s) in Company' RNS series (17 filings, Nov 2024-Aug 2026) found exactly one mention of Sacisa or Bhavesh Patel: a 13 Mar 2025 TR-1 disclosing Patel's personal beneficial interest in 5,737,517 shares (12.07% of the share count at that date) as Sacisa Limited's own holding fell below 3%. Companies House confirms Bhavesh Patel (b. Nov 1976, Coventry) has been Sacisa Limited's SOLE DIRECTOR since 2007 — i.e. Sacisa is Patel's own personal holding company, not an unrelated third party. 5,737,517 shares is EXACTLY 11.90% of the FY2025 year-end share count (48,226,103): the FY2025 Annual Report's 'Sacisa Limited 11.90%' entry is the identical, unchanged holding, with the percentage drifting only because NAHL's own share count grew over the year (dilution from option exercises) — not because Patel bought, sold, or restructured anything. No further TR-1 was filed for this position in the 17 months checked. No public activist conduct (requisitions, public letters, board-seat demands) was found for Patel anywhere, and he holds no other UK company directorship on record — 'a long-term, quiet, concentrated individual holder' is the better-supported characterisation than 'activist investor.' (A separately-checked solicitor also named Bhavesh Patel — Law Society ID 317863 / SRA 584489, in-house at Medical Protection Society, Leeds — does not match on location, career timeline, or business relevance, and is very likely a different person.) What remains genuinely unknown: WHY Patel holds this stake, and whether he has ever engaged privately with the Board — neither can be confirmed or ruled out from public records.</t>
  </si>
  <si>
    <t xml:space="preserve">• The board itself shows two notable transition points. First, an approximately 11-month CEO vacancy between Russell Atkinson's resignation (Sep 2020) and James Saralis's confirmed start (Aug 2021), compounded by the Non-Executive Chair (Caroline Brown) resigning within weeks of the CEO in the same autumn 2020 window — a period of leadership discontinuity that lines up with FY2020 being the weakest sentiment/PBT year in the six-year dataset, though causation should not be overstated given the whiplash-reform backdrop was also biting hardest that year. Second, the current Non-Executive Chair, Tim Aspinall, is explicitly NOT classified as independent by the Company — worth noting as a plain governance fact, not an implied criticism, particularly for a board this small (5 members).</t>
  </si>
  <si>
    <t xml:space="preserve">• The Board's own repeated, multi-quarter language — 'actively exploring suitable options to accelerate value for shareholders and appropriate capital allocation' — has now run across at least three consecutive trading updates (Jan 2026, Jul 2026) without a stated resolution, alongside the completed 2023 Homeward Legal disposal and the announced-but-not-yet-completed Aug 2026 Searches UK disposal. Sustained, unresolved 'strategic review' language of this kind is itself a governance-relevant fact for a minority shareholder to track: it signals the Board sees the current structure or scale as suboptimal, without yet committing to (or being able to disclose) a specific outcome.</t>
  </si>
  <si>
    <t xml:space="preserve">• No related-party transactions beyond ordinary key-management-personnel remuneration were identified in any of the six years' Annual Reports reviewed — a cleaner picture on this specific dimension than KMK's Polymer Holdings/Polymer N2 Ltd shareholder-lender relationship earlier in this project series.</t>
  </si>
  <si>
    <t xml:space="preserve">Sources: NAHL Group plc Annual Reports &amp; Accounts, FY2020-FY2025 (Directors' Report substantial-shareholdings disclosure; Remuneration/Directors' beneficial-interests disclosure; Corporate Governance report; related-party-transactions note; Share Capital note); RNS announcements for board appointment/departure dates; 27 Jan 2026, 22 Jul 2026 and 27 Aug 2026 trading updates and disposal announcement (Investegate) for the ongoing strategic-alternatives language and CEO/CFO attribution. Sacisa Limited/Bhavesh Patel resolution (29 Aug 2026): full 'Holding(s) in Company' RNS series for NAH, Nov 2024-Aug 2026 (Investegate); 13 Mar 2025 TR-1 (Investegate); Companies House officer records for Sacisa Limited (co. no. 06329390) and Bhavesh Patel; Law Society and SRA registers (checked and ruled out as a different person, SRA ID 584489). The exact CEO start-date (16 vs 17 Aug 2021 across two primary sources) remains flagged, not resolved.</t>
  </si>
</sst>
</file>

<file path=xl/styles.xml><?xml version="1.0" encoding="utf-8"?>
<styleSheet xmlns="http://schemas.openxmlformats.org/spreadsheetml/2006/main">
  <numFmts count="16">
    <numFmt numFmtId="164" formatCode="General"/>
    <numFmt numFmtId="165" formatCode="#,##0;\(#,##0\);\-"/>
    <numFmt numFmtId="166" formatCode="0.0;\(0.0\)"/>
    <numFmt numFmtId="167" formatCode="0.0%"/>
    <numFmt numFmtId="168" formatCode="#,##0"/>
    <numFmt numFmtId="169" formatCode="0%"/>
    <numFmt numFmtId="170" formatCode="#,##0.0;\(#,##0.0\)"/>
    <numFmt numFmtId="171" formatCode="0.00\x"/>
    <numFmt numFmtId="172" formatCode="0.00"/>
    <numFmt numFmtId="173" formatCode="0.00\p"/>
    <numFmt numFmtId="174" formatCode="0.0\x"/>
    <numFmt numFmtId="175" formatCode="#,##0;\(#,##0\)"/>
    <numFmt numFmtId="176" formatCode="0.0\p"/>
    <numFmt numFmtId="177" formatCode="#,##0;;&quot;none&quot;"/>
    <numFmt numFmtId="178" formatCode="0.00%;;&quot;&lt;0.005%&quot;"/>
    <numFmt numFmtId="179" formatCode="0.00%"/>
  </numFmts>
  <fonts count="37">
    <font>
      <sz val="11"/>
      <color theme="1"/>
      <name val="Calibri"/>
      <family val="2"/>
      <charset val="1"/>
    </font>
    <font>
      <sz val="10"/>
      <name val="Arial"/>
      <family val="0"/>
    </font>
    <font>
      <sz val="10"/>
      <name val="Arial"/>
      <family val="0"/>
    </font>
    <font>
      <sz val="10"/>
      <name val="Arial"/>
      <family val="0"/>
    </font>
    <font>
      <b val="true"/>
      <sz val="12"/>
      <color rgb="FF1F3864"/>
      <name val="Arial"/>
      <family val="0"/>
      <charset val="1"/>
    </font>
    <font>
      <i val="true"/>
      <sz val="8"/>
      <color rgb="FF808080"/>
      <name val="Arial"/>
      <family val="0"/>
      <charset val="1"/>
    </font>
    <font>
      <b val="true"/>
      <sz val="10"/>
      <color rgb="FFFFFFFF"/>
      <name val="Arial"/>
      <family val="0"/>
      <charset val="1"/>
    </font>
    <font>
      <b val="true"/>
      <sz val="9"/>
      <name val="Arial"/>
      <family val="0"/>
      <charset val="1"/>
    </font>
    <font>
      <sz val="9"/>
      <name val="Arial"/>
      <family val="0"/>
      <charset val="1"/>
    </font>
    <font>
      <sz val="10"/>
      <name val="Arial"/>
      <family val="2"/>
    </font>
    <font>
      <b val="true"/>
      <sz val="9"/>
      <color rgb="FF1F3864"/>
      <name val="Arial"/>
      <family val="0"/>
      <charset val="1"/>
    </font>
    <font>
      <b val="true"/>
      <sz val="9"/>
      <color rgb="FF006100"/>
      <name val="Arial"/>
      <family val="0"/>
      <charset val="1"/>
    </font>
    <font>
      <i val="true"/>
      <sz val="8.5"/>
      <color rgb="FFC00000"/>
      <name val="Arial"/>
      <family val="0"/>
      <charset val="1"/>
    </font>
    <font>
      <b val="true"/>
      <sz val="11"/>
      <color rgb="FF1F3864"/>
      <name val="Arial"/>
      <family val="0"/>
      <charset val="1"/>
    </font>
    <font>
      <b val="true"/>
      <sz val="10"/>
      <color rgb="FF1F3864"/>
      <name val="Arial"/>
      <family val="0"/>
      <charset val="1"/>
    </font>
    <font>
      <b val="true"/>
      <sz val="18"/>
      <color rgb="FF000000"/>
      <name val="Calibri"/>
      <family val="2"/>
    </font>
    <font>
      <sz val="10"/>
      <color rgb="FF000000"/>
      <name val="Calibri"/>
      <family val="2"/>
    </font>
    <font>
      <b val="true"/>
      <sz val="13"/>
      <name val="Arial"/>
      <family val="0"/>
      <charset val="1"/>
    </font>
    <font>
      <sz val="8.5"/>
      <name val="Arial"/>
      <family val="0"/>
      <charset val="1"/>
    </font>
    <font>
      <b val="true"/>
      <i val="true"/>
      <sz val="9"/>
      <color rgb="FF1F3864"/>
      <name val="Arial"/>
      <family val="0"/>
      <charset val="1"/>
    </font>
    <font>
      <i val="true"/>
      <sz val="8.5"/>
      <name val="Arial"/>
      <family val="0"/>
      <charset val="1"/>
    </font>
    <font>
      <i val="true"/>
      <sz val="8.5"/>
      <color rgb="FF808080"/>
      <name val="Arial"/>
      <family val="0"/>
      <charset val="1"/>
    </font>
    <font>
      <i val="true"/>
      <sz val="8"/>
      <name val="Arial"/>
      <family val="0"/>
      <charset val="1"/>
    </font>
    <font>
      <sz val="8"/>
      <name val="Arial"/>
      <family val="0"/>
      <charset val="1"/>
    </font>
    <font>
      <b val="true"/>
      <sz val="10"/>
      <name val="Arial"/>
      <family val="0"/>
      <charset val="1"/>
    </font>
    <font>
      <b val="true"/>
      <sz val="13"/>
      <color rgb="FF1F3864"/>
      <name val="Arial"/>
      <family val="0"/>
      <charset val="1"/>
    </font>
    <font>
      <i val="true"/>
      <sz val="9"/>
      <name val="Arial"/>
      <family val="0"/>
      <charset val="1"/>
    </font>
    <font>
      <b val="true"/>
      <sz val="9"/>
      <color rgb="FFC00000"/>
      <name val="Arial"/>
      <family val="0"/>
      <charset val="1"/>
    </font>
    <font>
      <sz val="8"/>
      <color rgb="FFC00000"/>
      <name val="Arial"/>
      <family val="0"/>
      <charset val="1"/>
    </font>
    <font>
      <sz val="9"/>
      <color rgb="FFC00000"/>
      <name val="Arial"/>
      <family val="0"/>
      <charset val="1"/>
    </font>
    <font>
      <sz val="8.5"/>
      <color rgb="FFC00000"/>
      <name val="Arial"/>
      <family val="0"/>
      <charset val="1"/>
    </font>
    <font>
      <sz val="8.5"/>
      <color rgb="FF000000"/>
      <name val="Arial"/>
      <family val="0"/>
      <charset val="1"/>
    </font>
    <font>
      <i val="true"/>
      <sz val="7.5"/>
      <color rgb="FF808080"/>
      <name val="Arial"/>
      <family val="0"/>
      <charset val="1"/>
    </font>
    <font>
      <sz val="8.5"/>
      <color rgb="FFBFBFBF"/>
      <name val="Arial"/>
      <family val="0"/>
      <charset val="1"/>
    </font>
    <font>
      <b val="true"/>
      <sz val="8.5"/>
      <name val="Arial"/>
      <family val="0"/>
      <charset val="1"/>
    </font>
    <font>
      <i val="true"/>
      <sz val="7.5"/>
      <color rgb="FF1F3864"/>
      <name val="Arial"/>
      <family val="0"/>
      <charset val="1"/>
    </font>
    <font>
      <i val="true"/>
      <sz val="8.5"/>
      <color rgb="FF1F3864"/>
      <name val="Arial"/>
      <family val="0"/>
      <charset val="1"/>
    </font>
  </fonts>
  <fills count="6">
    <fill>
      <patternFill patternType="none"/>
    </fill>
    <fill>
      <patternFill patternType="gray125"/>
    </fill>
    <fill>
      <patternFill patternType="solid">
        <fgColor rgb="FF1F3864"/>
        <bgColor rgb="FF333333"/>
      </patternFill>
    </fill>
    <fill>
      <patternFill patternType="solid">
        <fgColor rgb="FFFCE4D6"/>
        <bgColor rgb="FFD9D9D9"/>
      </patternFill>
    </fill>
    <fill>
      <patternFill patternType="solid">
        <fgColor rgb="FFD9E2F3"/>
        <bgColor rgb="FFD9D9D9"/>
      </patternFill>
    </fill>
    <fill>
      <patternFill patternType="solid">
        <fgColor rgb="FFFFFF99"/>
        <bgColor rgb="FFFCE4D6"/>
      </patternFill>
    </fill>
  </fills>
  <borders count="2">
    <border diagonalUp="false" diagonalDown="false">
      <left/>
      <right/>
      <top/>
      <bottom/>
      <diagonal/>
    </border>
    <border diagonalUp="false" diagonalDown="false">
      <left/>
      <right/>
      <top/>
      <bottom style="thin">
        <color rgb="FFBFBFBF"/>
      </bottom>
      <diagonal/>
    </border>
  </borders>
  <cellStyleXfs count="20">
    <xf numFmtId="164" fontId="0" fillId="0" borderId="0" applyFont="true" applyBorder="true" applyAlignment="true" applyProtection="true">
      <alignment horizontal="general" vertical="bottom" textRotation="0" wrapText="false" indent="0" shrinkToFit="false"/>
      <protection locked="true" hidden="false"/>
    </xf>
    <xf numFmtId="0" fontId="1" fillId="0" borderId="0" applyFont="true" applyBorder="false" applyAlignment="false" applyProtection="false"/>
    <xf numFmtId="0" fontId="1" fillId="0" borderId="0" applyFont="true" applyBorder="false" applyAlignment="false" applyProtection="false"/>
    <xf numFmtId="0" fontId="2" fillId="0" borderId="0" applyFont="true" applyBorder="false" applyAlignment="false" applyProtection="false"/>
    <xf numFmtId="0" fontId="2"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43" fontId="1" fillId="0" borderId="0" applyFont="true" applyBorder="false" applyAlignment="false" applyProtection="false"/>
    <xf numFmtId="41" fontId="1" fillId="0" borderId="0" applyFont="true" applyBorder="false" applyAlignment="false" applyProtection="false"/>
    <xf numFmtId="44" fontId="1" fillId="0" borderId="0" applyFont="true" applyBorder="false" applyAlignment="false" applyProtection="false"/>
    <xf numFmtId="42" fontId="1" fillId="0" borderId="0" applyFont="true" applyBorder="false" applyAlignment="false" applyProtection="false"/>
    <xf numFmtId="9" fontId="1" fillId="0" borderId="0" applyFont="true" applyBorder="false" applyAlignment="false" applyProtection="false"/>
  </cellStyleXfs>
  <cellXfs count="88">
    <xf numFmtId="164" fontId="0" fillId="0" borderId="0" xfId="0" applyFont="false" applyBorder="false" applyAlignment="false" applyProtection="false">
      <alignment horizontal="general" vertical="bottom" textRotation="0" wrapText="false" indent="0" shrinkToFit="false"/>
      <protection locked="true" hidden="false"/>
    </xf>
    <xf numFmtId="164" fontId="4" fillId="0" borderId="0" xfId="0" applyFont="true" applyBorder="false" applyAlignment="false" applyProtection="false">
      <alignment horizontal="general" vertical="bottom" textRotation="0" wrapText="false" indent="0" shrinkToFit="false"/>
      <protection locked="true" hidden="false"/>
    </xf>
    <xf numFmtId="164" fontId="5" fillId="0" borderId="0" xfId="0" applyFont="true" applyBorder="true" applyAlignment="false" applyProtection="false">
      <alignment horizontal="general" vertical="bottom" textRotation="0" wrapText="false" indent="0" shrinkToFit="false"/>
      <protection locked="true" hidden="false"/>
    </xf>
    <xf numFmtId="164" fontId="6" fillId="2" borderId="0" xfId="0" applyFont="true" applyBorder="false" applyAlignment="true" applyProtection="false">
      <alignment horizontal="center" vertical="bottom" textRotation="0" wrapText="false" indent="0" shrinkToFit="false"/>
      <protection locked="true" hidden="false"/>
    </xf>
    <xf numFmtId="164" fontId="7" fillId="0" borderId="0" xfId="0" applyFont="true" applyBorder="false" applyAlignment="false" applyProtection="false">
      <alignment horizontal="general" vertical="bottom" textRotation="0" wrapText="false" indent="0" shrinkToFit="false"/>
      <protection locked="true" hidden="false"/>
    </xf>
    <xf numFmtId="165" fontId="7" fillId="0" borderId="1" xfId="0" applyFont="true" applyBorder="true" applyAlignment="false" applyProtection="false">
      <alignment horizontal="general" vertical="bottom" textRotation="0" wrapText="false" indent="0" shrinkToFit="false"/>
      <protection locked="true" hidden="false"/>
    </xf>
    <xf numFmtId="164" fontId="8" fillId="0" borderId="0" xfId="0" applyFont="true" applyBorder="false" applyAlignment="false" applyProtection="false">
      <alignment horizontal="general" vertical="bottom" textRotation="0" wrapText="false" indent="0" shrinkToFit="false"/>
      <protection locked="true" hidden="false"/>
    </xf>
    <xf numFmtId="165" fontId="8" fillId="0" borderId="1" xfId="0" applyFont="true" applyBorder="true" applyAlignment="false" applyProtection="false">
      <alignment horizontal="general" vertical="bottom" textRotation="0" wrapText="false" indent="0" shrinkToFit="false"/>
      <protection locked="true" hidden="false"/>
    </xf>
    <xf numFmtId="165" fontId="0" fillId="0" borderId="0" xfId="0" applyFont="false" applyBorder="false" applyAlignment="false" applyProtection="false">
      <alignment horizontal="general" vertical="bottom" textRotation="0" wrapText="false" indent="0" shrinkToFit="false"/>
      <protection locked="true" hidden="false"/>
    </xf>
    <xf numFmtId="164" fontId="8" fillId="3" borderId="0" xfId="0" applyFont="true" applyBorder="false" applyAlignment="false" applyProtection="false">
      <alignment horizontal="general" vertical="bottom" textRotation="0" wrapText="false" indent="0" shrinkToFit="false"/>
      <protection locked="true" hidden="false"/>
    </xf>
    <xf numFmtId="166" fontId="8" fillId="0" borderId="1" xfId="0" applyFont="true" applyBorder="true" applyAlignment="false" applyProtection="false">
      <alignment horizontal="general" vertical="bottom" textRotation="0" wrapText="false" indent="0" shrinkToFit="false"/>
      <protection locked="true" hidden="false"/>
    </xf>
    <xf numFmtId="164" fontId="10" fillId="0" borderId="0" xfId="0" applyFont="true" applyBorder="false" applyAlignment="false" applyProtection="false">
      <alignment horizontal="general" vertical="bottom" textRotation="0" wrapText="false" indent="0" shrinkToFit="false"/>
      <protection locked="true" hidden="false"/>
    </xf>
    <xf numFmtId="164" fontId="11" fillId="0" borderId="0" xfId="0" applyFont="true" applyBorder="false" applyAlignment="false" applyProtection="false">
      <alignment horizontal="general" vertical="bottom" textRotation="0" wrapText="false" indent="0" shrinkToFit="false"/>
      <protection locked="true" hidden="false"/>
    </xf>
    <xf numFmtId="164" fontId="12" fillId="0" borderId="0" xfId="0" applyFont="true" applyBorder="true" applyAlignment="false" applyProtection="false">
      <alignment horizontal="general" vertical="bottom" textRotation="0" wrapText="false" indent="0" shrinkToFit="false"/>
      <protection locked="true" hidden="false"/>
    </xf>
    <xf numFmtId="167" fontId="7" fillId="0" borderId="0" xfId="0" applyFont="true" applyBorder="false" applyAlignment="false" applyProtection="false">
      <alignment horizontal="general" vertical="bottom" textRotation="0" wrapText="false" indent="0" shrinkToFit="false"/>
      <protection locked="true" hidden="false"/>
    </xf>
    <xf numFmtId="168" fontId="7" fillId="0" borderId="0" xfId="0" applyFont="true" applyBorder="false" applyAlignment="false" applyProtection="false">
      <alignment horizontal="general" vertical="bottom" textRotation="0" wrapText="false" indent="0" shrinkToFit="false"/>
      <protection locked="true" hidden="false"/>
    </xf>
    <xf numFmtId="164" fontId="13" fillId="0" borderId="0" xfId="0" applyFont="true" applyBorder="false" applyAlignment="false" applyProtection="false">
      <alignment horizontal="general" vertical="bottom" textRotation="0" wrapText="false" indent="0" shrinkToFit="false"/>
      <protection locked="true" hidden="false"/>
    </xf>
    <xf numFmtId="164" fontId="14" fillId="4" borderId="0" xfId="0" applyFont="true" applyBorder="true" applyAlignment="false" applyProtection="false">
      <alignment horizontal="general" vertical="bottom" textRotation="0" wrapText="false" indent="0" shrinkToFit="false"/>
      <protection locked="true" hidden="false"/>
    </xf>
    <xf numFmtId="168" fontId="8" fillId="0" borderId="1" xfId="0" applyFont="true" applyBorder="true" applyAlignment="false" applyProtection="false">
      <alignment horizontal="general" vertical="bottom" textRotation="0" wrapText="false" indent="0" shrinkToFit="false"/>
      <protection locked="true" hidden="false"/>
    </xf>
    <xf numFmtId="164" fontId="6" fillId="2" borderId="0" xfId="0" applyFont="true" applyBorder="false" applyAlignment="true" applyProtection="false">
      <alignment horizontal="center" vertical="center" textRotation="0" wrapText="true" indent="0" shrinkToFit="false"/>
      <protection locked="true" hidden="false"/>
    </xf>
    <xf numFmtId="164" fontId="7" fillId="0" borderId="1" xfId="0" applyFont="true" applyBorder="true" applyAlignment="false" applyProtection="false">
      <alignment horizontal="general" vertical="bottom" textRotation="0" wrapText="false" indent="0" shrinkToFit="false"/>
      <protection locked="true" hidden="false"/>
    </xf>
    <xf numFmtId="164" fontId="17" fillId="0" borderId="1" xfId="0" applyFont="true" applyBorder="true" applyAlignment="true" applyProtection="false">
      <alignment horizontal="center" vertical="bottom" textRotation="0" wrapText="false" indent="0" shrinkToFit="false"/>
      <protection locked="true" hidden="false"/>
    </xf>
    <xf numFmtId="170" fontId="8" fillId="0" borderId="1" xfId="0" applyFont="true" applyBorder="true" applyAlignment="true" applyProtection="false">
      <alignment horizontal="center" vertical="bottom" textRotation="0" wrapText="false" indent="0" shrinkToFit="false"/>
      <protection locked="true" hidden="false"/>
    </xf>
    <xf numFmtId="164" fontId="18" fillId="0" borderId="1" xfId="0" applyFont="true" applyBorder="true" applyAlignment="true" applyProtection="false">
      <alignment horizontal="general" vertical="top" textRotation="0" wrapText="true" indent="0" shrinkToFit="false"/>
      <protection locked="true" hidden="false"/>
    </xf>
    <xf numFmtId="164" fontId="19" fillId="0" borderId="0" xfId="0" applyFont="true" applyBorder="false" applyAlignment="false" applyProtection="false">
      <alignment horizontal="general" vertical="bottom" textRotation="0" wrapText="false" indent="0" shrinkToFit="false"/>
      <protection locked="true" hidden="false"/>
    </xf>
    <xf numFmtId="164" fontId="20" fillId="0" borderId="0" xfId="0" applyFont="true" applyBorder="true" applyAlignment="false" applyProtection="false">
      <alignment horizontal="general" vertical="bottom" textRotation="0" wrapText="false" indent="0" shrinkToFit="false"/>
      <protection locked="true" hidden="false"/>
    </xf>
    <xf numFmtId="164" fontId="14" fillId="0" borderId="0" xfId="0" applyFont="true" applyBorder="false" applyAlignment="false" applyProtection="false">
      <alignment horizontal="general" vertical="bottom" textRotation="0" wrapText="false" indent="0" shrinkToFit="false"/>
      <protection locked="true" hidden="false"/>
    </xf>
    <xf numFmtId="164" fontId="18" fillId="0" borderId="0" xfId="0" applyFont="true" applyBorder="true" applyAlignment="false" applyProtection="false">
      <alignment horizontal="general" vertical="bottom" textRotation="0" wrapText="false" indent="0" shrinkToFit="false"/>
      <protection locked="true" hidden="false"/>
    </xf>
    <xf numFmtId="164" fontId="21" fillId="0" borderId="0" xfId="0" applyFont="true" applyBorder="true" applyAlignment="false" applyProtection="false">
      <alignment horizontal="general" vertical="bottom" textRotation="0" wrapText="false" indent="0" shrinkToFit="false"/>
      <protection locked="true" hidden="false"/>
    </xf>
    <xf numFmtId="164" fontId="22" fillId="0" borderId="0" xfId="0" applyFont="true" applyBorder="false" applyAlignment="false" applyProtection="false">
      <alignment horizontal="general" vertical="bottom" textRotation="0" wrapText="false" indent="0" shrinkToFit="false"/>
      <protection locked="true" hidden="false"/>
    </xf>
    <xf numFmtId="168" fontId="22" fillId="0" borderId="0" xfId="0" applyFont="true" applyBorder="false" applyAlignment="false" applyProtection="false">
      <alignment horizontal="general" vertical="bottom" textRotation="0" wrapText="false" indent="0" shrinkToFit="false"/>
      <protection locked="true" hidden="false"/>
    </xf>
    <xf numFmtId="164" fontId="22" fillId="0" borderId="0" xfId="0" applyFont="true" applyBorder="true" applyAlignment="false" applyProtection="false">
      <alignment horizontal="general" vertical="bottom" textRotation="0" wrapText="false" indent="0" shrinkToFit="false"/>
      <protection locked="true" hidden="false"/>
    </xf>
    <xf numFmtId="164" fontId="6" fillId="2" borderId="0" xfId="0" applyFont="true" applyBorder="false" applyAlignment="true" applyProtection="false">
      <alignment horizontal="center" vertical="bottom" textRotation="0" wrapText="true" indent="0" shrinkToFit="false"/>
      <protection locked="true" hidden="false"/>
    </xf>
    <xf numFmtId="171" fontId="8" fillId="5" borderId="0" xfId="0" applyFont="true" applyBorder="false" applyAlignment="false" applyProtection="false">
      <alignment horizontal="general" vertical="bottom" textRotation="0" wrapText="false" indent="0" shrinkToFit="false"/>
      <protection locked="true" hidden="false"/>
    </xf>
    <xf numFmtId="164" fontId="23" fillId="0" borderId="0" xfId="0" applyFont="true" applyBorder="false" applyAlignment="true" applyProtection="false">
      <alignment horizontal="general" vertical="top" textRotation="0" wrapText="true" indent="0" shrinkToFit="false"/>
      <protection locked="true" hidden="false"/>
    </xf>
    <xf numFmtId="168" fontId="8" fillId="0" borderId="0" xfId="0" applyFont="true" applyBorder="false" applyAlignment="false" applyProtection="false">
      <alignment horizontal="general" vertical="bottom" textRotation="0" wrapText="false" indent="0" shrinkToFit="false"/>
      <protection locked="true" hidden="false"/>
    </xf>
    <xf numFmtId="164" fontId="24" fillId="0" borderId="0" xfId="0" applyFont="true" applyBorder="false" applyAlignment="false" applyProtection="false">
      <alignment horizontal="general" vertical="bottom" textRotation="0" wrapText="false" indent="0" shrinkToFit="false"/>
      <protection locked="true" hidden="false"/>
    </xf>
    <xf numFmtId="172" fontId="25" fillId="0" borderId="0" xfId="0" applyFont="true" applyBorder="false" applyAlignment="false" applyProtection="false">
      <alignment horizontal="general" vertical="bottom" textRotation="0" wrapText="false" indent="0" shrinkToFit="false"/>
      <protection locked="true" hidden="false"/>
    </xf>
    <xf numFmtId="164" fontId="4" fillId="0" borderId="0" xfId="0" applyFont="true" applyBorder="true" applyAlignment="false" applyProtection="false">
      <alignment horizontal="general" vertical="bottom" textRotation="0" wrapText="false" indent="0" shrinkToFit="false"/>
      <protection locked="true" hidden="false"/>
    </xf>
    <xf numFmtId="173" fontId="25" fillId="4" borderId="0" xfId="0" applyFont="true" applyBorder="false" applyAlignment="false" applyProtection="false">
      <alignment horizontal="general" vertical="bottom" textRotation="0" wrapText="false" indent="0" shrinkToFit="false"/>
      <protection locked="true" hidden="false"/>
    </xf>
    <xf numFmtId="164" fontId="26" fillId="0" borderId="0" xfId="0" applyFont="true" applyBorder="false" applyAlignment="false" applyProtection="false">
      <alignment horizontal="general" vertical="bottom" textRotation="0" wrapText="false" indent="0" shrinkToFit="false"/>
      <protection locked="true" hidden="false"/>
    </xf>
    <xf numFmtId="173" fontId="26" fillId="0" borderId="0" xfId="0" applyFont="true" applyBorder="false" applyAlignment="false" applyProtection="false">
      <alignment horizontal="general" vertical="bottom" textRotation="0" wrapText="false" indent="0" shrinkToFit="false"/>
      <protection locked="true" hidden="false"/>
    </xf>
    <xf numFmtId="164" fontId="10" fillId="0" borderId="0" xfId="0" applyFont="true" applyBorder="true" applyAlignment="false" applyProtection="false">
      <alignment horizontal="general" vertical="bottom" textRotation="0" wrapText="false" indent="0" shrinkToFit="false"/>
      <protection locked="true" hidden="false"/>
    </xf>
    <xf numFmtId="164" fontId="18" fillId="0" borderId="0" xfId="0" applyFont="true" applyBorder="true" applyAlignment="true" applyProtection="false">
      <alignment horizontal="general" vertical="top" textRotation="0" wrapText="true" indent="0" shrinkToFit="false"/>
      <protection locked="true" hidden="false"/>
    </xf>
    <xf numFmtId="171" fontId="8" fillId="0" borderId="0" xfId="0" applyFont="true" applyBorder="false" applyAlignment="false" applyProtection="false">
      <alignment horizontal="general" vertical="bottom" textRotation="0" wrapText="false" indent="0" shrinkToFit="false"/>
      <protection locked="true" hidden="false"/>
    </xf>
    <xf numFmtId="174" fontId="8" fillId="0" borderId="0" xfId="0" applyFont="true" applyBorder="false" applyAlignment="false" applyProtection="false">
      <alignment horizontal="general" vertical="bottom" textRotation="0" wrapText="false" indent="0" shrinkToFit="false"/>
      <protection locked="true" hidden="false"/>
    </xf>
    <xf numFmtId="164" fontId="22" fillId="0" borderId="0" xfId="0" applyFont="true" applyBorder="false" applyAlignment="true" applyProtection="false">
      <alignment horizontal="general" vertical="top" textRotation="0" wrapText="true" indent="0" shrinkToFit="false"/>
      <protection locked="true" hidden="false"/>
    </xf>
    <xf numFmtId="171" fontId="7" fillId="0" borderId="0" xfId="0" applyFont="true" applyBorder="false" applyAlignment="false" applyProtection="false">
      <alignment horizontal="general" vertical="bottom" textRotation="0" wrapText="false" indent="0" shrinkToFit="false"/>
      <protection locked="true" hidden="false"/>
    </xf>
    <xf numFmtId="174" fontId="7" fillId="0" borderId="0" xfId="0" applyFont="true" applyBorder="false" applyAlignment="false" applyProtection="false">
      <alignment horizontal="general" vertical="bottom" textRotation="0" wrapText="false" indent="0" shrinkToFit="false"/>
      <protection locked="true" hidden="false"/>
    </xf>
    <xf numFmtId="164" fontId="20" fillId="0" borderId="0" xfId="0" applyFont="true" applyBorder="false" applyAlignment="false" applyProtection="false">
      <alignment horizontal="general" vertical="bottom" textRotation="0" wrapText="false" indent="0" shrinkToFit="false"/>
      <protection locked="true" hidden="false"/>
    </xf>
    <xf numFmtId="171" fontId="20" fillId="0" borderId="0" xfId="0" applyFont="true" applyBorder="false" applyAlignment="false" applyProtection="false">
      <alignment horizontal="general" vertical="bottom" textRotation="0" wrapText="false" indent="0" shrinkToFit="false"/>
      <protection locked="true" hidden="false"/>
    </xf>
    <xf numFmtId="174" fontId="20" fillId="0" borderId="0" xfId="0" applyFont="true" applyBorder="false" applyAlignment="false" applyProtection="false">
      <alignment horizontal="general" vertical="bottom" textRotation="0" wrapText="false" indent="0" shrinkToFit="false"/>
      <protection locked="true" hidden="false"/>
    </xf>
    <xf numFmtId="171" fontId="10" fillId="0" borderId="0" xfId="0" applyFont="true" applyBorder="false" applyAlignment="false" applyProtection="false">
      <alignment horizontal="general" vertical="bottom" textRotation="0" wrapText="false" indent="0" shrinkToFit="false"/>
      <protection locked="true" hidden="false"/>
    </xf>
    <xf numFmtId="174" fontId="10" fillId="0" borderId="0" xfId="0" applyFont="true" applyBorder="false" applyAlignment="false" applyProtection="false">
      <alignment horizontal="general" vertical="bottom" textRotation="0" wrapText="false" indent="0" shrinkToFit="false"/>
      <protection locked="true" hidden="false"/>
    </xf>
    <xf numFmtId="164" fontId="6" fillId="2" borderId="0" xfId="0" applyFont="true" applyBorder="true" applyAlignment="true" applyProtection="false">
      <alignment horizontal="center" vertical="bottom" textRotation="0" wrapText="true" indent="0" shrinkToFit="false"/>
      <protection locked="true" hidden="false"/>
    </xf>
    <xf numFmtId="164" fontId="0" fillId="0" borderId="0" xfId="0" applyFont="false" applyBorder="true" applyAlignment="false" applyProtection="false">
      <alignment horizontal="general" vertical="bottom" textRotation="0" wrapText="false" indent="0" shrinkToFit="false"/>
      <protection locked="true" hidden="false"/>
    </xf>
    <xf numFmtId="164" fontId="10" fillId="0" borderId="0" xfId="0" applyFont="true" applyBorder="true" applyAlignment="true" applyProtection="false">
      <alignment horizontal="general" vertical="top" textRotation="0" wrapText="true" indent="0" shrinkToFit="false"/>
      <protection locked="true" hidden="false"/>
    </xf>
    <xf numFmtId="164" fontId="20" fillId="0" borderId="0" xfId="0" applyFont="true" applyBorder="true" applyAlignment="true" applyProtection="false">
      <alignment horizontal="general" vertical="top" textRotation="0" wrapText="true" indent="0" shrinkToFit="false"/>
      <protection locked="true" hidden="false"/>
    </xf>
    <xf numFmtId="168" fontId="7" fillId="5" borderId="0" xfId="0" applyFont="true" applyBorder="false" applyAlignment="false" applyProtection="false">
      <alignment horizontal="general" vertical="bottom" textRotation="0" wrapText="false" indent="0" shrinkToFit="false"/>
      <protection locked="true" hidden="false"/>
    </xf>
    <xf numFmtId="164" fontId="27" fillId="0" borderId="0" xfId="0" applyFont="true" applyBorder="false" applyAlignment="false" applyProtection="false">
      <alignment horizontal="general" vertical="bottom" textRotation="0" wrapText="false" indent="0" shrinkToFit="false"/>
      <protection locked="true" hidden="false"/>
    </xf>
    <xf numFmtId="168" fontId="27" fillId="3" borderId="0" xfId="0" applyFont="true" applyBorder="false" applyAlignment="false" applyProtection="false">
      <alignment horizontal="general" vertical="bottom" textRotation="0" wrapText="false" indent="0" shrinkToFit="false"/>
      <protection locked="true" hidden="false"/>
    </xf>
    <xf numFmtId="174" fontId="7" fillId="5" borderId="0" xfId="0" applyFont="true" applyBorder="false" applyAlignment="false" applyProtection="false">
      <alignment horizontal="general" vertical="bottom" textRotation="0" wrapText="false" indent="0" shrinkToFit="false"/>
      <protection locked="true" hidden="false"/>
    </xf>
    <xf numFmtId="164" fontId="23" fillId="0" borderId="0" xfId="0" applyFont="true" applyBorder="true" applyAlignment="true" applyProtection="false">
      <alignment horizontal="general" vertical="top" textRotation="0" wrapText="true" indent="0" shrinkToFit="false"/>
      <protection locked="true" hidden="false"/>
    </xf>
    <xf numFmtId="164" fontId="28" fillId="0" borderId="0" xfId="0" applyFont="true" applyBorder="true" applyAlignment="true" applyProtection="false">
      <alignment horizontal="general" vertical="top" textRotation="0" wrapText="true" indent="0" shrinkToFit="false"/>
      <protection locked="true" hidden="false"/>
    </xf>
    <xf numFmtId="164" fontId="29" fillId="0" borderId="0" xfId="0" applyFont="true" applyBorder="false" applyAlignment="false" applyProtection="false">
      <alignment horizontal="general" vertical="bottom" textRotation="0" wrapText="false" indent="0" shrinkToFit="false"/>
      <protection locked="true" hidden="false"/>
    </xf>
    <xf numFmtId="175" fontId="29" fillId="0" borderId="0" xfId="0" applyFont="true" applyBorder="false" applyAlignment="false" applyProtection="false">
      <alignment horizontal="general" vertical="bottom" textRotation="0" wrapText="false" indent="0" shrinkToFit="false"/>
      <protection locked="true" hidden="false"/>
    </xf>
    <xf numFmtId="176" fontId="14" fillId="0" borderId="0" xfId="0" applyFont="true" applyBorder="false" applyAlignment="false" applyProtection="false">
      <alignment horizontal="general" vertical="bottom" textRotation="0" wrapText="false" indent="0" shrinkToFit="false"/>
      <protection locked="true" hidden="false"/>
    </xf>
    <xf numFmtId="176" fontId="26" fillId="0" borderId="0" xfId="0" applyFont="true" applyBorder="false" applyAlignment="false" applyProtection="false">
      <alignment horizontal="general" vertical="bottom" textRotation="0" wrapText="false" indent="0" shrinkToFit="false"/>
      <protection locked="true" hidden="false"/>
    </xf>
    <xf numFmtId="176" fontId="10" fillId="0" borderId="0" xfId="0" applyFont="true" applyBorder="false" applyAlignment="false" applyProtection="false">
      <alignment horizontal="general" vertical="bottom" textRotation="0" wrapText="false" indent="0" shrinkToFit="false"/>
      <protection locked="true" hidden="false"/>
    </xf>
    <xf numFmtId="177" fontId="20" fillId="0" borderId="0" xfId="0" applyFont="true" applyBorder="false" applyAlignment="false" applyProtection="false">
      <alignment horizontal="general" vertical="bottom" textRotation="0" wrapText="false" indent="0" shrinkToFit="false"/>
      <protection locked="true" hidden="false"/>
    </xf>
    <xf numFmtId="164" fontId="18" fillId="0" borderId="0" xfId="0" applyFont="true" applyBorder="false" applyAlignment="false" applyProtection="false">
      <alignment horizontal="general" vertical="bottom" textRotation="0" wrapText="false" indent="0" shrinkToFit="false"/>
      <protection locked="true" hidden="false"/>
    </xf>
    <xf numFmtId="164" fontId="30" fillId="0" borderId="0" xfId="0" applyFont="true" applyBorder="false" applyAlignment="false" applyProtection="false">
      <alignment horizontal="general" vertical="bottom" textRotation="0" wrapText="false" indent="0" shrinkToFit="false"/>
      <protection locked="true" hidden="false"/>
    </xf>
    <xf numFmtId="164" fontId="23" fillId="0" borderId="0" xfId="0" applyFont="true" applyBorder="false" applyAlignment="false" applyProtection="false">
      <alignment horizontal="general" vertical="bottom" textRotation="0" wrapText="false" indent="0" shrinkToFit="false"/>
      <protection locked="true" hidden="false"/>
    </xf>
    <xf numFmtId="164" fontId="31" fillId="0" borderId="0" xfId="0" applyFont="true" applyBorder="false" applyAlignment="false" applyProtection="false">
      <alignment horizontal="general" vertical="bottom" textRotation="0" wrapText="false" indent="0" shrinkToFit="false"/>
      <protection locked="true" hidden="false"/>
    </xf>
    <xf numFmtId="178" fontId="7" fillId="0" borderId="0" xfId="0" applyFont="true" applyBorder="false" applyAlignment="false" applyProtection="false">
      <alignment horizontal="general" vertical="bottom" textRotation="0" wrapText="false" indent="0" shrinkToFit="false"/>
      <protection locked="true" hidden="false"/>
    </xf>
    <xf numFmtId="178" fontId="20" fillId="0" borderId="0" xfId="0" applyFont="true" applyBorder="false" applyAlignment="false" applyProtection="false">
      <alignment horizontal="general" vertical="bottom" textRotation="0" wrapText="false" indent="0" shrinkToFit="false"/>
      <protection locked="true" hidden="false"/>
    </xf>
    <xf numFmtId="168" fontId="18" fillId="0" borderId="0" xfId="0" applyFont="true" applyBorder="false" applyAlignment="false" applyProtection="false">
      <alignment horizontal="general" vertical="bottom" textRotation="0" wrapText="false" indent="0" shrinkToFit="false"/>
      <protection locked="true" hidden="false"/>
    </xf>
    <xf numFmtId="179" fontId="7" fillId="0" borderId="0" xfId="0" applyFont="true" applyBorder="false" applyAlignment="false" applyProtection="false">
      <alignment horizontal="general" vertical="bottom" textRotation="0" wrapText="false" indent="0" shrinkToFit="false"/>
      <protection locked="true" hidden="false"/>
    </xf>
    <xf numFmtId="179" fontId="18" fillId="0" borderId="0" xfId="0" applyFont="true" applyBorder="false" applyAlignment="false" applyProtection="false">
      <alignment horizontal="general" vertical="bottom" textRotation="0" wrapText="false" indent="0" shrinkToFit="false"/>
      <protection locked="true" hidden="false"/>
    </xf>
    <xf numFmtId="164" fontId="32" fillId="0" borderId="0" xfId="0" applyFont="true" applyBorder="true" applyAlignment="false" applyProtection="false">
      <alignment horizontal="general" vertical="bottom" textRotation="0" wrapText="false" indent="0" shrinkToFit="false"/>
      <protection locked="true" hidden="false"/>
    </xf>
    <xf numFmtId="164" fontId="33" fillId="0" borderId="0" xfId="0" applyFont="true" applyBorder="false" applyAlignment="false" applyProtection="false">
      <alignment horizontal="general" vertical="bottom" textRotation="0" wrapText="false" indent="0" shrinkToFit="false"/>
      <protection locked="true" hidden="false"/>
    </xf>
    <xf numFmtId="164" fontId="34" fillId="4" borderId="0" xfId="0" applyFont="true" applyBorder="false" applyAlignment="false" applyProtection="false">
      <alignment horizontal="general" vertical="bottom" textRotation="0" wrapText="false" indent="0" shrinkToFit="false"/>
      <protection locked="true" hidden="false"/>
    </xf>
    <xf numFmtId="164" fontId="35" fillId="0" borderId="0" xfId="0" applyFont="true" applyBorder="true" applyAlignment="false" applyProtection="false">
      <alignment horizontal="general" vertical="bottom" textRotation="0" wrapText="false" indent="0" shrinkToFit="false"/>
      <protection locked="true" hidden="false"/>
    </xf>
    <xf numFmtId="179" fontId="8" fillId="0" borderId="0" xfId="0" applyFont="true" applyBorder="false" applyAlignment="false" applyProtection="false">
      <alignment horizontal="general" vertical="bottom" textRotation="0" wrapText="false" indent="0" shrinkToFit="false"/>
      <protection locked="true" hidden="false"/>
    </xf>
    <xf numFmtId="167" fontId="8" fillId="0" borderId="0" xfId="0" applyFont="true" applyBorder="false" applyAlignment="false" applyProtection="false">
      <alignment horizontal="general" vertical="bottom" textRotation="0" wrapText="false" indent="0" shrinkToFit="false"/>
      <protection locked="true" hidden="false"/>
    </xf>
    <xf numFmtId="164" fontId="36" fillId="0" borderId="0" xfId="0" applyFont="true" applyBorder="false" applyAlignment="false" applyProtection="false">
      <alignment horizontal="general" vertical="bottom" textRotation="0" wrapText="false" indent="0" shrinkToFit="false"/>
      <protection locked="true" hidden="false"/>
    </xf>
    <xf numFmtId="179" fontId="36" fillId="0" borderId="0" xfId="0" applyFont="true" applyBorder="false" applyAlignment="false" applyProtection="false">
      <alignment horizontal="general" vertical="bottom" textRotation="0" wrapText="false" indent="0" shrinkToFit="false"/>
      <protection locked="true" hidden="false"/>
    </xf>
    <xf numFmtId="167" fontId="26" fillId="0" borderId="0" xfId="0" applyFont="true" applyBorder="false" applyAlignment="false" applyProtection="false">
      <alignment horizontal="general" vertical="bottom" textRotation="0" wrapText="false" indent="0" shrinkToFit="false"/>
      <protection locked="true" hidden="false"/>
    </xf>
  </cellXfs>
  <cellStyles count="6">
    <cellStyle name="Normal" xfId="0" builtinId="0"/>
    <cellStyle name="Comma" xfId="15" builtinId="3"/>
    <cellStyle name="Comma [0]" xfId="16" builtinId="6"/>
    <cellStyle name="Currency" xfId="17" builtinId="4"/>
    <cellStyle name="Currency [0]" xfId="18" builtinId="7"/>
    <cellStyle name="Percent" xfId="19" builtinId="5"/>
  </cellStyles>
  <colors>
    <indexedColors>
      <rgbColor rgb="FF000000"/>
      <rgbColor rgb="FFFFFFFF"/>
      <rgbColor rgb="FFC00000"/>
      <rgbColor rgb="FF00FF00"/>
      <rgbColor rgb="FF0000FF"/>
      <rgbColor rgb="FFFFFF00"/>
      <rgbColor rgb="FFFF00FF"/>
      <rgbColor rgb="FF00FFFF"/>
      <rgbColor rgb="FF800000"/>
      <rgbColor rgb="FF006100"/>
      <rgbColor rgb="FF000080"/>
      <rgbColor rgb="FF808000"/>
      <rgbColor rgb="FF800080"/>
      <rgbColor rgb="FF008080"/>
      <rgbColor rgb="FFBFBFBF"/>
      <rgbColor rgb="FF808080"/>
      <rgbColor rgb="FF9999FF"/>
      <rgbColor rgb="FFBE4B48"/>
      <rgbColor rgb="FFFCE4D6"/>
      <rgbColor rgb="FFD9E2F3"/>
      <rgbColor rgb="FF660066"/>
      <rgbColor rgb="FFFF8080"/>
      <rgbColor rgb="FF0066CC"/>
      <rgbColor rgb="FFD9D9D9"/>
      <rgbColor rgb="FF000080"/>
      <rgbColor rgb="FFFF00FF"/>
      <rgbColor rgb="FFFFFF00"/>
      <rgbColor rgb="FF00FFFF"/>
      <rgbColor rgb="FF800080"/>
      <rgbColor rgb="FF800000"/>
      <rgbColor rgb="FF008080"/>
      <rgbColor rgb="FF0000FF"/>
      <rgbColor rgb="FF00CCFF"/>
      <rgbColor rgb="FFCCFFFF"/>
      <rgbColor rgb="FFCCFFCC"/>
      <rgbColor rgb="FFFFFF99"/>
      <rgbColor rgb="FF99CCFF"/>
      <rgbColor rgb="FFFF99CC"/>
      <rgbColor rgb="FFCC99FF"/>
      <rgbColor rgb="FFFFCC99"/>
      <rgbColor rgb="FF4A7EBB"/>
      <rgbColor rgb="FF46AAC4"/>
      <rgbColor rgb="FF98B855"/>
      <rgbColor rgb="FFFFCC00"/>
      <rgbColor rgb="FFF59240"/>
      <rgbColor rgb="FFFF6600"/>
      <rgbColor rgb="FF7D5FA0"/>
      <rgbColor rgb="FF878787"/>
      <rgbColor rgb="FF1F3864"/>
      <rgbColor rgb="FF339966"/>
      <rgbColor rgb="FF003300"/>
      <rgbColor rgb="FF333300"/>
      <rgbColor rgb="FF993300"/>
      <rgbColor rgb="FF993366"/>
      <rgbColor rgb="FF333399"/>
      <rgbColor rgb="FF333333"/>
    </indexedColors>
  </colors>
</styleSheet>
</file>

<file path=xl/_rels/workbook.xml.rels><?xml version="1.0" encoding="UTF-8"?>
<Relationships xmlns="http://schemas.openxmlformats.org/package/2006/relationships"><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worksheet" Target="worksheets/sheet1.xml"/><Relationship Id="rId4" Type="http://schemas.openxmlformats.org/officeDocument/2006/relationships/worksheet" Target="worksheets/sheet2.xml"/><Relationship Id="rId5" Type="http://schemas.openxmlformats.org/officeDocument/2006/relationships/worksheet" Target="worksheets/sheet3.xml"/><Relationship Id="rId6" Type="http://schemas.openxmlformats.org/officeDocument/2006/relationships/worksheet" Target="worksheets/sheet4.xml"/><Relationship Id="rId7" Type="http://schemas.openxmlformats.org/officeDocument/2006/relationships/worksheet" Target="worksheets/sheet5.xml"/><Relationship Id="rId8" Type="http://schemas.openxmlformats.org/officeDocument/2006/relationships/worksheet" Target="worksheets/sheet6.xml"/><Relationship Id="rId9" Type="http://schemas.openxmlformats.org/officeDocument/2006/relationships/worksheet" Target="worksheets/sheet7.xml"/><Relationship Id="rId10" Type="http://schemas.openxmlformats.org/officeDocument/2006/relationships/sharedStrings" Target="sharedStrings.xml"/>
</Relationships>
</file>

<file path=xl/charts/chart1.xml><?xml version="1.0" encoding="utf-8"?>
<c:chartSpace xmlns:c="http://schemas.openxmlformats.org/drawingml/2006/chart" xmlns:a="http://schemas.openxmlformats.org/drawingml/2006/main" xmlns:r="http://schemas.openxmlformats.org/officeDocument/2006/relationships">
  <c:lang val="en-US"/>
  <c:roundedCorners val="0"/>
  <c:chart>
    <c:title>
      <c:tx>
        <c:rich>
          <a:bodyPr rot="0"/>
          <a:lstStyle/>
          <a:p>
            <a:pPr>
              <a:defRPr b="1" sz="1800" spc="-1" strike="noStrike">
                <a:solidFill>
                  <a:srgbClr val="000000"/>
                </a:solidFill>
                <a:latin typeface="Calibri"/>
              </a:defRPr>
            </a:pPr>
            <a:r>
              <a:rPr b="1" sz="1800" spc="-1" strike="noStrike">
                <a:solidFill>
                  <a:srgbClr val="000000"/>
                </a:solidFill>
                <a:latin typeface="Calibri"/>
              </a:rPr>
              <a:t>Net debt (£'000)</a:t>
            </a:r>
          </a:p>
        </c:rich>
      </c:tx>
      <c:overlay val="0"/>
      <c:spPr>
        <a:noFill/>
        <a:ln w="0">
          <a:noFill/>
        </a:ln>
      </c:spPr>
    </c:title>
    <c:autoTitleDeleted val="0"/>
    <c:plotArea>
      <c:lineChart>
        <c:grouping val="standard"/>
        <c:varyColors val="0"/>
        <c:ser>
          <c:idx val="0"/>
          <c:order val="0"/>
          <c:spPr>
            <a:solidFill>
              <a:srgbClr val="4a7ebb"/>
            </a:solidFill>
            <a:ln w="21960">
              <a:solidFill>
                <a:srgbClr val="4a7ebb"/>
              </a:solidFill>
              <a:round/>
            </a:ln>
          </c:spPr>
          <c:marker>
            <c:symbol val="circle"/>
            <c:size val="5"/>
            <c:spPr>
              <a:solidFill>
                <a:srgbClr val="4a7ebb"/>
              </a:solidFill>
            </c:spPr>
          </c:marker>
          <c:dLbls>
            <c:txPr>
              <a:bodyPr wrap="none"/>
              <a:lstStyle/>
              <a:p>
                <a:pPr>
                  <a:defRPr b="0" sz="1000" spc="-1" strike="noStrike">
                    <a:latin typeface="Arial"/>
                  </a:defRPr>
                </a:pPr>
              </a:p>
            </c:txPr>
            <c:showLegendKey val="0"/>
            <c:showVal val="0"/>
            <c:showCatName val="0"/>
            <c:showSerName val="0"/>
            <c:showPercent val="0"/>
            <c:separator> </c:separator>
            <c:showLeaderLines val="1"/>
            <c:extLst>
              <c:ext xmlns:c15="http://schemas.microsoft.com/office/drawing/2012/chart" uri="{CE6537A1-D6FC-4f65-9D91-7224C49458BB}">
                <c15:showLeaderLines val="1"/>
              </c:ext>
            </c:extLst>
          </c:dLbls>
          <c:cat>
            <c:strRef>
              <c:f>'Company KPIs'!$B$4:$G$4</c:f>
              <c:strCache>
                <c:ptCount val="6"/>
                <c:pt idx="0">
                  <c:v>FY2020</c:v>
                </c:pt>
                <c:pt idx="1">
                  <c:v>FY2021</c:v>
                </c:pt>
                <c:pt idx="2">
                  <c:v>FY2022</c:v>
                </c:pt>
                <c:pt idx="3">
                  <c:v>FY2023</c:v>
                </c:pt>
                <c:pt idx="4">
                  <c:v>FY2024</c:v>
                </c:pt>
                <c:pt idx="5">
                  <c:v>FY2025</c:v>
                </c:pt>
              </c:strCache>
            </c:strRef>
          </c:cat>
          <c:val>
            <c:numRef>
              <c:f>'Company KPIs'!$B$6</c:f>
              <c:numCache>
                <c:formatCode>#,##0;\(#,##0\);\-</c:formatCode>
                <c:ptCount val="1"/>
                <c:pt idx="0">
                  <c:v>16292</c:v>
                </c:pt>
              </c:numCache>
            </c:numRef>
          </c:val>
          <c:smooth val="1"/>
        </c:ser>
        <c:ser>
          <c:idx val="1"/>
          <c:order val="1"/>
          <c:spPr>
            <a:solidFill>
              <a:srgbClr val="be4b48"/>
            </a:solidFill>
            <a:ln w="28440">
              <a:solidFill>
                <a:srgbClr val="be4b48"/>
              </a:solidFill>
              <a:round/>
            </a:ln>
          </c:spPr>
          <c:marker>
            <c:symbol val="none"/>
          </c:marker>
          <c:dLbls>
            <c:txPr>
              <a:bodyPr wrap="none"/>
              <a:lstStyle/>
              <a:p>
                <a:pPr>
                  <a:defRPr b="0" sz="1000" spc="-1" strike="noStrike">
                    <a:latin typeface="Arial"/>
                  </a:defRPr>
                </a:pPr>
              </a:p>
            </c:txPr>
            <c:showLegendKey val="0"/>
            <c:showVal val="0"/>
            <c:showCatName val="0"/>
            <c:showSerName val="0"/>
            <c:showPercent val="0"/>
            <c:separator> </c:separator>
            <c:showLeaderLines val="1"/>
            <c:extLst>
              <c:ext xmlns:c15="http://schemas.microsoft.com/office/drawing/2012/chart" uri="{CE6537A1-D6FC-4f65-9D91-7224C49458BB}">
                <c15:showLeaderLines val="1"/>
              </c:ext>
            </c:extLst>
          </c:dLbls>
          <c:cat>
            <c:strRef>
              <c:f>'Company KPIs'!$B$4:$G$4</c:f>
              <c:strCache>
                <c:ptCount val="6"/>
                <c:pt idx="0">
                  <c:v>FY2020</c:v>
                </c:pt>
                <c:pt idx="1">
                  <c:v>FY2021</c:v>
                </c:pt>
                <c:pt idx="2">
                  <c:v>FY2022</c:v>
                </c:pt>
                <c:pt idx="3">
                  <c:v>FY2023</c:v>
                </c:pt>
                <c:pt idx="4">
                  <c:v>FY2024</c:v>
                </c:pt>
                <c:pt idx="5">
                  <c:v>FY2025</c:v>
                </c:pt>
              </c:strCache>
            </c:strRef>
          </c:cat>
          <c:val>
            <c:numRef>
              <c:f>'Company KPIs'!$C$6</c:f>
              <c:numCache>
                <c:formatCode>#,##0;\(#,##0\);\-</c:formatCode>
                <c:ptCount val="1"/>
                <c:pt idx="0">
                  <c:v>15452</c:v>
                </c:pt>
              </c:numCache>
            </c:numRef>
          </c:val>
          <c:smooth val="1"/>
        </c:ser>
        <c:ser>
          <c:idx val="2"/>
          <c:order val="2"/>
          <c:spPr>
            <a:solidFill>
              <a:srgbClr val="98b855"/>
            </a:solidFill>
            <a:ln w="28440">
              <a:solidFill>
                <a:srgbClr val="98b855"/>
              </a:solidFill>
              <a:round/>
            </a:ln>
          </c:spPr>
          <c:marker>
            <c:symbol val="none"/>
          </c:marker>
          <c:dLbls>
            <c:txPr>
              <a:bodyPr wrap="none"/>
              <a:lstStyle/>
              <a:p>
                <a:pPr>
                  <a:defRPr b="0" sz="1000" spc="-1" strike="noStrike">
                    <a:latin typeface="Arial"/>
                  </a:defRPr>
                </a:pPr>
              </a:p>
            </c:txPr>
            <c:showLegendKey val="0"/>
            <c:showVal val="0"/>
            <c:showCatName val="0"/>
            <c:showSerName val="0"/>
            <c:showPercent val="0"/>
            <c:separator> </c:separator>
            <c:showLeaderLines val="1"/>
            <c:extLst>
              <c:ext xmlns:c15="http://schemas.microsoft.com/office/drawing/2012/chart" uri="{CE6537A1-D6FC-4f65-9D91-7224C49458BB}">
                <c15:showLeaderLines val="1"/>
              </c:ext>
            </c:extLst>
          </c:dLbls>
          <c:cat>
            <c:strRef>
              <c:f>'Company KPIs'!$B$4:$G$4</c:f>
              <c:strCache>
                <c:ptCount val="6"/>
                <c:pt idx="0">
                  <c:v>FY2020</c:v>
                </c:pt>
                <c:pt idx="1">
                  <c:v>FY2021</c:v>
                </c:pt>
                <c:pt idx="2">
                  <c:v>FY2022</c:v>
                </c:pt>
                <c:pt idx="3">
                  <c:v>FY2023</c:v>
                </c:pt>
                <c:pt idx="4">
                  <c:v>FY2024</c:v>
                </c:pt>
                <c:pt idx="5">
                  <c:v>FY2025</c:v>
                </c:pt>
              </c:strCache>
            </c:strRef>
          </c:cat>
          <c:val>
            <c:numRef>
              <c:f>'Company KPIs'!$D$6</c:f>
              <c:numCache>
                <c:formatCode>#,##0;\(#,##0\);\-</c:formatCode>
                <c:ptCount val="1"/>
                <c:pt idx="0">
                  <c:v>13285</c:v>
                </c:pt>
              </c:numCache>
            </c:numRef>
          </c:val>
          <c:smooth val="1"/>
        </c:ser>
        <c:ser>
          <c:idx val="3"/>
          <c:order val="3"/>
          <c:spPr>
            <a:solidFill>
              <a:srgbClr val="7d5fa0"/>
            </a:solidFill>
            <a:ln w="28440">
              <a:solidFill>
                <a:srgbClr val="7d5fa0"/>
              </a:solidFill>
              <a:round/>
            </a:ln>
          </c:spPr>
          <c:marker>
            <c:symbol val="none"/>
          </c:marker>
          <c:dLbls>
            <c:txPr>
              <a:bodyPr wrap="none"/>
              <a:lstStyle/>
              <a:p>
                <a:pPr>
                  <a:defRPr b="0" sz="1000" spc="-1" strike="noStrike">
                    <a:latin typeface="Arial"/>
                  </a:defRPr>
                </a:pPr>
              </a:p>
            </c:txPr>
            <c:showLegendKey val="0"/>
            <c:showVal val="0"/>
            <c:showCatName val="0"/>
            <c:showSerName val="0"/>
            <c:showPercent val="0"/>
            <c:separator> </c:separator>
            <c:showLeaderLines val="1"/>
            <c:extLst>
              <c:ext xmlns:c15="http://schemas.microsoft.com/office/drawing/2012/chart" uri="{CE6537A1-D6FC-4f65-9D91-7224C49458BB}">
                <c15:showLeaderLines val="1"/>
              </c:ext>
            </c:extLst>
          </c:dLbls>
          <c:cat>
            <c:strRef>
              <c:f>'Company KPIs'!$B$4:$G$4</c:f>
              <c:strCache>
                <c:ptCount val="6"/>
                <c:pt idx="0">
                  <c:v>FY2020</c:v>
                </c:pt>
                <c:pt idx="1">
                  <c:v>FY2021</c:v>
                </c:pt>
                <c:pt idx="2">
                  <c:v>FY2022</c:v>
                </c:pt>
                <c:pt idx="3">
                  <c:v>FY2023</c:v>
                </c:pt>
                <c:pt idx="4">
                  <c:v>FY2024</c:v>
                </c:pt>
                <c:pt idx="5">
                  <c:v>FY2025</c:v>
                </c:pt>
              </c:strCache>
            </c:strRef>
          </c:cat>
          <c:val>
            <c:numRef>
              <c:f>'Company KPIs'!$E$6</c:f>
              <c:numCache>
                <c:formatCode>#,##0;\(#,##0\);\-</c:formatCode>
                <c:ptCount val="1"/>
                <c:pt idx="0">
                  <c:v>9708</c:v>
                </c:pt>
              </c:numCache>
            </c:numRef>
          </c:val>
          <c:smooth val="1"/>
        </c:ser>
        <c:ser>
          <c:idx val="4"/>
          <c:order val="4"/>
          <c:spPr>
            <a:solidFill>
              <a:srgbClr val="46aac4"/>
            </a:solidFill>
            <a:ln w="28440">
              <a:solidFill>
                <a:srgbClr val="46aac4"/>
              </a:solidFill>
              <a:round/>
            </a:ln>
          </c:spPr>
          <c:marker>
            <c:symbol val="none"/>
          </c:marker>
          <c:dLbls>
            <c:txPr>
              <a:bodyPr wrap="none"/>
              <a:lstStyle/>
              <a:p>
                <a:pPr>
                  <a:defRPr b="0" sz="1000" spc="-1" strike="noStrike">
                    <a:latin typeface="Arial"/>
                  </a:defRPr>
                </a:pPr>
              </a:p>
            </c:txPr>
            <c:showLegendKey val="0"/>
            <c:showVal val="0"/>
            <c:showCatName val="0"/>
            <c:showSerName val="0"/>
            <c:showPercent val="0"/>
            <c:separator> </c:separator>
            <c:showLeaderLines val="1"/>
            <c:extLst>
              <c:ext xmlns:c15="http://schemas.microsoft.com/office/drawing/2012/chart" uri="{CE6537A1-D6FC-4f65-9D91-7224C49458BB}">
                <c15:showLeaderLines val="1"/>
              </c:ext>
            </c:extLst>
          </c:dLbls>
          <c:cat>
            <c:strRef>
              <c:f>'Company KPIs'!$B$4:$G$4</c:f>
              <c:strCache>
                <c:ptCount val="6"/>
                <c:pt idx="0">
                  <c:v>FY2020</c:v>
                </c:pt>
                <c:pt idx="1">
                  <c:v>FY2021</c:v>
                </c:pt>
                <c:pt idx="2">
                  <c:v>FY2022</c:v>
                </c:pt>
                <c:pt idx="3">
                  <c:v>FY2023</c:v>
                </c:pt>
                <c:pt idx="4">
                  <c:v>FY2024</c:v>
                </c:pt>
                <c:pt idx="5">
                  <c:v>FY2025</c:v>
                </c:pt>
              </c:strCache>
            </c:strRef>
          </c:cat>
          <c:val>
            <c:numRef>
              <c:f>'Company KPIs'!$F$6</c:f>
              <c:numCache>
                <c:formatCode>#,##0;\(#,##0\);\-</c:formatCode>
                <c:ptCount val="1"/>
                <c:pt idx="0">
                  <c:v>7111</c:v>
                </c:pt>
              </c:numCache>
            </c:numRef>
          </c:val>
          <c:smooth val="1"/>
        </c:ser>
        <c:ser>
          <c:idx val="5"/>
          <c:order val="5"/>
          <c:spPr>
            <a:solidFill>
              <a:srgbClr val="f59240"/>
            </a:solidFill>
            <a:ln w="28440">
              <a:solidFill>
                <a:srgbClr val="f59240"/>
              </a:solidFill>
              <a:round/>
            </a:ln>
          </c:spPr>
          <c:marker>
            <c:symbol val="none"/>
          </c:marker>
          <c:dLbls>
            <c:txPr>
              <a:bodyPr wrap="none"/>
              <a:lstStyle/>
              <a:p>
                <a:pPr>
                  <a:defRPr b="0" sz="1000" spc="-1" strike="noStrike">
                    <a:latin typeface="Arial"/>
                  </a:defRPr>
                </a:pPr>
              </a:p>
            </c:txPr>
            <c:showLegendKey val="0"/>
            <c:showVal val="0"/>
            <c:showCatName val="0"/>
            <c:showSerName val="0"/>
            <c:showPercent val="0"/>
            <c:separator> </c:separator>
            <c:showLeaderLines val="1"/>
            <c:extLst>
              <c:ext xmlns:c15="http://schemas.microsoft.com/office/drawing/2012/chart" uri="{CE6537A1-D6FC-4f65-9D91-7224C49458BB}">
                <c15:showLeaderLines val="1"/>
              </c:ext>
            </c:extLst>
          </c:dLbls>
          <c:cat>
            <c:strRef>
              <c:f>'Company KPIs'!$B$4:$G$4</c:f>
              <c:strCache>
                <c:ptCount val="6"/>
                <c:pt idx="0">
                  <c:v>FY2020</c:v>
                </c:pt>
                <c:pt idx="1">
                  <c:v>FY2021</c:v>
                </c:pt>
                <c:pt idx="2">
                  <c:v>FY2022</c:v>
                </c:pt>
                <c:pt idx="3">
                  <c:v>FY2023</c:v>
                </c:pt>
                <c:pt idx="4">
                  <c:v>FY2024</c:v>
                </c:pt>
                <c:pt idx="5">
                  <c:v>FY2025</c:v>
                </c:pt>
              </c:strCache>
            </c:strRef>
          </c:cat>
          <c:val>
            <c:numRef>
              <c:f>'Company KPIs'!$G$6</c:f>
              <c:numCache>
                <c:formatCode>#,##0;\(#,##0\);\-</c:formatCode>
                <c:ptCount val="1"/>
                <c:pt idx="0">
                  <c:v>3200</c:v>
                </c:pt>
              </c:numCache>
            </c:numRef>
          </c:val>
          <c:smooth val="1"/>
        </c:ser>
        <c:hiLowLines>
          <c:spPr>
            <a:ln w="0">
              <a:noFill/>
            </a:ln>
          </c:spPr>
        </c:hiLowLines>
        <c:marker val="1"/>
        <c:axId val="42055767"/>
        <c:axId val="50055560"/>
      </c:lineChart>
      <c:catAx>
        <c:axId val="42055767"/>
        <c:scaling>
          <c:orientation val="minMax"/>
        </c:scaling>
        <c:delete val="0"/>
        <c:axPos val="b"/>
        <c:numFmt formatCode="General" sourceLinked="1"/>
        <c:majorTickMark val="none"/>
        <c:minorTickMark val="none"/>
        <c:tickLblPos val="nextTo"/>
        <c:spPr>
          <a:ln w="9360">
            <a:solidFill>
              <a:srgbClr val="878787"/>
            </a:solidFill>
            <a:round/>
          </a:ln>
        </c:spPr>
        <c:txPr>
          <a:bodyPr/>
          <a:lstStyle/>
          <a:p>
            <a:pPr>
              <a:defRPr b="0" sz="1000" spc="-1" strike="noStrike">
                <a:solidFill>
                  <a:srgbClr val="000000"/>
                </a:solidFill>
                <a:latin typeface="Calibri"/>
              </a:defRPr>
            </a:pPr>
          </a:p>
        </c:txPr>
        <c:crossAx val="50055560"/>
        <c:crosses val="autoZero"/>
        <c:auto val="1"/>
        <c:lblAlgn val="ctr"/>
        <c:lblOffset val="100"/>
        <c:noMultiLvlLbl val="0"/>
      </c:catAx>
      <c:valAx>
        <c:axId val="50055560"/>
        <c:scaling>
          <c:orientation val="minMax"/>
        </c:scaling>
        <c:delete val="0"/>
        <c:axPos val="l"/>
        <c:majorGridlines>
          <c:spPr>
            <a:ln w="9360">
              <a:solidFill>
                <a:srgbClr val="878787"/>
              </a:solidFill>
              <a:round/>
            </a:ln>
          </c:spPr>
        </c:majorGridlines>
        <c:numFmt formatCode="#,##0" sourceLinked="0"/>
        <c:majorTickMark val="none"/>
        <c:minorTickMark val="none"/>
        <c:tickLblPos val="nextTo"/>
        <c:spPr>
          <a:ln w="9360">
            <a:solidFill>
              <a:srgbClr val="878787"/>
            </a:solidFill>
            <a:round/>
          </a:ln>
        </c:spPr>
        <c:txPr>
          <a:bodyPr/>
          <a:lstStyle/>
          <a:p>
            <a:pPr>
              <a:defRPr b="0" sz="1000" spc="-1" strike="noStrike">
                <a:solidFill>
                  <a:srgbClr val="000000"/>
                </a:solidFill>
                <a:latin typeface="Calibri"/>
              </a:defRPr>
            </a:pPr>
          </a:p>
        </c:txPr>
        <c:crossAx val="42055767"/>
        <c:crosses val="autoZero"/>
        <c:crossBetween val="between"/>
      </c:valAx>
      <c:spPr>
        <a:noFill/>
        <a:ln w="0">
          <a:noFill/>
        </a:ln>
      </c:spPr>
    </c:plotArea>
    <c:plotVisOnly val="1"/>
    <c:dispBlanksAs val="gap"/>
  </c:chart>
  <c:spPr>
    <a:solidFill>
      <a:srgbClr val="ffffff"/>
    </a:solidFill>
    <a:ln w="9360">
      <a:solidFill>
        <a:srgbClr val="d9d9d9"/>
      </a:solidFill>
      <a:round/>
    </a:ln>
  </c:spPr>
</c:chartSpace>
</file>

<file path=xl/charts/chart2.xml><?xml version="1.0" encoding="utf-8"?>
<c:chartSpace xmlns:c="http://schemas.openxmlformats.org/drawingml/2006/chart" xmlns:a="http://schemas.openxmlformats.org/drawingml/2006/main" xmlns:r="http://schemas.openxmlformats.org/officeDocument/2006/relationships">
  <c:lang val="en-US"/>
  <c:roundedCorners val="0"/>
  <c:chart>
    <c:title>
      <c:tx>
        <c:rich>
          <a:bodyPr rot="0"/>
          <a:lstStyle/>
          <a:p>
            <a:pPr>
              <a:defRPr b="1" sz="1800" spc="-1" strike="noStrike">
                <a:solidFill>
                  <a:srgbClr val="000000"/>
                </a:solidFill>
                <a:latin typeface="Calibri"/>
              </a:defRPr>
            </a:pPr>
            <a:r>
              <a:rPr b="1" sz="1800" spc="-1" strike="noStrike">
                <a:solidFill>
                  <a:srgbClr val="000000"/>
                </a:solidFill>
                <a:latin typeface="Calibri"/>
              </a:rPr>
              <a:t>Underlying operating margin (%)</a:t>
            </a:r>
          </a:p>
        </c:rich>
      </c:tx>
      <c:overlay val="0"/>
      <c:spPr>
        <a:noFill/>
        <a:ln w="0">
          <a:noFill/>
        </a:ln>
      </c:spPr>
    </c:title>
    <c:autoTitleDeleted val="0"/>
    <c:plotArea>
      <c:lineChart>
        <c:grouping val="standard"/>
        <c:varyColors val="0"/>
        <c:ser>
          <c:idx val="0"/>
          <c:order val="0"/>
          <c:spPr>
            <a:solidFill>
              <a:srgbClr val="4a7ebb"/>
            </a:solidFill>
            <a:ln w="21960">
              <a:solidFill>
                <a:srgbClr val="4a7ebb"/>
              </a:solidFill>
              <a:round/>
            </a:ln>
          </c:spPr>
          <c:marker>
            <c:symbol val="circle"/>
            <c:size val="5"/>
            <c:spPr>
              <a:solidFill>
                <a:srgbClr val="4a7ebb"/>
              </a:solidFill>
            </c:spPr>
          </c:marker>
          <c:dLbls>
            <c:txPr>
              <a:bodyPr wrap="none"/>
              <a:lstStyle/>
              <a:p>
                <a:pPr>
                  <a:defRPr b="0" sz="1000" spc="-1" strike="noStrike">
                    <a:latin typeface="Arial"/>
                  </a:defRPr>
                </a:pPr>
              </a:p>
            </c:txPr>
            <c:showLegendKey val="0"/>
            <c:showVal val="0"/>
            <c:showCatName val="0"/>
            <c:showSerName val="0"/>
            <c:showPercent val="0"/>
            <c:separator> </c:separator>
            <c:showLeaderLines val="1"/>
            <c:extLst>
              <c:ext xmlns:c15="http://schemas.microsoft.com/office/drawing/2012/chart" uri="{CE6537A1-D6FC-4f65-9D91-7224C49458BB}">
                <c15:showLeaderLines val="1"/>
              </c:ext>
            </c:extLst>
          </c:dLbls>
          <c:cat>
            <c:strRef>
              <c:f>'Company KPIs'!$B$4:$G$4</c:f>
              <c:strCache>
                <c:ptCount val="6"/>
                <c:pt idx="0">
                  <c:v>FY2020</c:v>
                </c:pt>
                <c:pt idx="1">
                  <c:v>FY2021</c:v>
                </c:pt>
                <c:pt idx="2">
                  <c:v>FY2022</c:v>
                </c:pt>
                <c:pt idx="3">
                  <c:v>FY2023</c:v>
                </c:pt>
                <c:pt idx="4">
                  <c:v>FY2024</c:v>
                </c:pt>
                <c:pt idx="5">
                  <c:v>FY2025</c:v>
                </c:pt>
              </c:strCache>
            </c:strRef>
          </c:cat>
          <c:val>
            <c:numRef>
              <c:f>'Company KPIs'!$B$5</c:f>
              <c:numCache>
                <c:formatCode>0.0%</c:formatCode>
                <c:ptCount val="1"/>
                <c:pt idx="0">
                  <c:v>0.138446483180428</c:v>
                </c:pt>
              </c:numCache>
            </c:numRef>
          </c:val>
          <c:smooth val="1"/>
        </c:ser>
        <c:ser>
          <c:idx val="1"/>
          <c:order val="1"/>
          <c:spPr>
            <a:solidFill>
              <a:srgbClr val="be4b48"/>
            </a:solidFill>
            <a:ln w="28440">
              <a:solidFill>
                <a:srgbClr val="be4b48"/>
              </a:solidFill>
              <a:round/>
            </a:ln>
          </c:spPr>
          <c:marker>
            <c:symbol val="none"/>
          </c:marker>
          <c:dLbls>
            <c:txPr>
              <a:bodyPr wrap="none"/>
              <a:lstStyle/>
              <a:p>
                <a:pPr>
                  <a:defRPr b="0" sz="1000" spc="-1" strike="noStrike">
                    <a:latin typeface="Arial"/>
                  </a:defRPr>
                </a:pPr>
              </a:p>
            </c:txPr>
            <c:showLegendKey val="0"/>
            <c:showVal val="0"/>
            <c:showCatName val="0"/>
            <c:showSerName val="0"/>
            <c:showPercent val="0"/>
            <c:separator> </c:separator>
            <c:showLeaderLines val="1"/>
            <c:extLst>
              <c:ext xmlns:c15="http://schemas.microsoft.com/office/drawing/2012/chart" uri="{CE6537A1-D6FC-4f65-9D91-7224C49458BB}">
                <c15:showLeaderLines val="1"/>
              </c:ext>
            </c:extLst>
          </c:dLbls>
          <c:cat>
            <c:strRef>
              <c:f>'Company KPIs'!$B$4:$G$4</c:f>
              <c:strCache>
                <c:ptCount val="6"/>
                <c:pt idx="0">
                  <c:v>FY2020</c:v>
                </c:pt>
                <c:pt idx="1">
                  <c:v>FY2021</c:v>
                </c:pt>
                <c:pt idx="2">
                  <c:v>FY2022</c:v>
                </c:pt>
                <c:pt idx="3">
                  <c:v>FY2023</c:v>
                </c:pt>
                <c:pt idx="4">
                  <c:v>FY2024</c:v>
                </c:pt>
                <c:pt idx="5">
                  <c:v>FY2025</c:v>
                </c:pt>
              </c:strCache>
            </c:strRef>
          </c:cat>
          <c:val>
            <c:numRef>
              <c:f>'Company KPIs'!$C$5</c:f>
              <c:numCache>
                <c:formatCode>0.0%</c:formatCode>
                <c:ptCount val="1"/>
                <c:pt idx="0">
                  <c:v>0.106709117518679</c:v>
                </c:pt>
              </c:numCache>
            </c:numRef>
          </c:val>
          <c:smooth val="1"/>
        </c:ser>
        <c:ser>
          <c:idx val="2"/>
          <c:order val="2"/>
          <c:spPr>
            <a:solidFill>
              <a:srgbClr val="98b855"/>
            </a:solidFill>
            <a:ln w="28440">
              <a:solidFill>
                <a:srgbClr val="98b855"/>
              </a:solidFill>
              <a:round/>
            </a:ln>
          </c:spPr>
          <c:marker>
            <c:symbol val="none"/>
          </c:marker>
          <c:dLbls>
            <c:txPr>
              <a:bodyPr wrap="none"/>
              <a:lstStyle/>
              <a:p>
                <a:pPr>
                  <a:defRPr b="0" sz="1000" spc="-1" strike="noStrike">
                    <a:latin typeface="Arial"/>
                  </a:defRPr>
                </a:pPr>
              </a:p>
            </c:txPr>
            <c:showLegendKey val="0"/>
            <c:showVal val="0"/>
            <c:showCatName val="0"/>
            <c:showSerName val="0"/>
            <c:showPercent val="0"/>
            <c:separator> </c:separator>
            <c:showLeaderLines val="1"/>
            <c:extLst>
              <c:ext xmlns:c15="http://schemas.microsoft.com/office/drawing/2012/chart" uri="{CE6537A1-D6FC-4f65-9D91-7224C49458BB}">
                <c15:showLeaderLines val="1"/>
              </c:ext>
            </c:extLst>
          </c:dLbls>
          <c:cat>
            <c:strRef>
              <c:f>'Company KPIs'!$B$4:$G$4</c:f>
              <c:strCache>
                <c:ptCount val="6"/>
                <c:pt idx="0">
                  <c:v>FY2020</c:v>
                </c:pt>
                <c:pt idx="1">
                  <c:v>FY2021</c:v>
                </c:pt>
                <c:pt idx="2">
                  <c:v>FY2022</c:v>
                </c:pt>
                <c:pt idx="3">
                  <c:v>FY2023</c:v>
                </c:pt>
                <c:pt idx="4">
                  <c:v>FY2024</c:v>
                </c:pt>
                <c:pt idx="5">
                  <c:v>FY2025</c:v>
                </c:pt>
              </c:strCache>
            </c:strRef>
          </c:cat>
          <c:val>
            <c:numRef>
              <c:f>'Company KPIs'!$D$5</c:f>
              <c:numCache>
                <c:formatCode>0.0%</c:formatCode>
                <c:ptCount val="1"/>
                <c:pt idx="0">
                  <c:v>0.114820984524758</c:v>
                </c:pt>
              </c:numCache>
            </c:numRef>
          </c:val>
          <c:smooth val="1"/>
        </c:ser>
        <c:ser>
          <c:idx val="3"/>
          <c:order val="3"/>
          <c:spPr>
            <a:solidFill>
              <a:srgbClr val="7d5fa0"/>
            </a:solidFill>
            <a:ln w="28440">
              <a:solidFill>
                <a:srgbClr val="7d5fa0"/>
              </a:solidFill>
              <a:round/>
            </a:ln>
          </c:spPr>
          <c:marker>
            <c:symbol val="none"/>
          </c:marker>
          <c:dLbls>
            <c:txPr>
              <a:bodyPr wrap="none"/>
              <a:lstStyle/>
              <a:p>
                <a:pPr>
                  <a:defRPr b="0" sz="1000" spc="-1" strike="noStrike">
                    <a:latin typeface="Arial"/>
                  </a:defRPr>
                </a:pPr>
              </a:p>
            </c:txPr>
            <c:showLegendKey val="0"/>
            <c:showVal val="0"/>
            <c:showCatName val="0"/>
            <c:showSerName val="0"/>
            <c:showPercent val="0"/>
            <c:separator> </c:separator>
            <c:showLeaderLines val="1"/>
            <c:extLst>
              <c:ext xmlns:c15="http://schemas.microsoft.com/office/drawing/2012/chart" uri="{CE6537A1-D6FC-4f65-9D91-7224C49458BB}">
                <c15:showLeaderLines val="1"/>
              </c:ext>
            </c:extLst>
          </c:dLbls>
          <c:cat>
            <c:strRef>
              <c:f>'Company KPIs'!$B$4:$G$4</c:f>
              <c:strCache>
                <c:ptCount val="6"/>
                <c:pt idx="0">
                  <c:v>FY2020</c:v>
                </c:pt>
                <c:pt idx="1">
                  <c:v>FY2021</c:v>
                </c:pt>
                <c:pt idx="2">
                  <c:v>FY2022</c:v>
                </c:pt>
                <c:pt idx="3">
                  <c:v>FY2023</c:v>
                </c:pt>
                <c:pt idx="4">
                  <c:v>FY2024</c:v>
                </c:pt>
                <c:pt idx="5">
                  <c:v>FY2025</c:v>
                </c:pt>
              </c:strCache>
            </c:strRef>
          </c:cat>
          <c:val>
            <c:numRef>
              <c:f>'Company KPIs'!$E$5</c:f>
              <c:numCache>
                <c:formatCode>0.0%</c:formatCode>
                <c:ptCount val="1"/>
                <c:pt idx="0">
                  <c:v>0.0975991278174105</c:v>
                </c:pt>
              </c:numCache>
            </c:numRef>
          </c:val>
          <c:smooth val="1"/>
        </c:ser>
        <c:ser>
          <c:idx val="4"/>
          <c:order val="4"/>
          <c:spPr>
            <a:solidFill>
              <a:srgbClr val="46aac4"/>
            </a:solidFill>
            <a:ln w="28440">
              <a:solidFill>
                <a:srgbClr val="46aac4"/>
              </a:solidFill>
              <a:round/>
            </a:ln>
          </c:spPr>
          <c:marker>
            <c:symbol val="none"/>
          </c:marker>
          <c:dLbls>
            <c:txPr>
              <a:bodyPr wrap="none"/>
              <a:lstStyle/>
              <a:p>
                <a:pPr>
                  <a:defRPr b="0" sz="1000" spc="-1" strike="noStrike">
                    <a:latin typeface="Arial"/>
                  </a:defRPr>
                </a:pPr>
              </a:p>
            </c:txPr>
            <c:showLegendKey val="0"/>
            <c:showVal val="0"/>
            <c:showCatName val="0"/>
            <c:showSerName val="0"/>
            <c:showPercent val="0"/>
            <c:separator> </c:separator>
            <c:showLeaderLines val="1"/>
            <c:extLst>
              <c:ext xmlns:c15="http://schemas.microsoft.com/office/drawing/2012/chart" uri="{CE6537A1-D6FC-4f65-9D91-7224C49458BB}">
                <c15:showLeaderLines val="1"/>
              </c:ext>
            </c:extLst>
          </c:dLbls>
          <c:cat>
            <c:strRef>
              <c:f>'Company KPIs'!$B$4:$G$4</c:f>
              <c:strCache>
                <c:ptCount val="6"/>
                <c:pt idx="0">
                  <c:v>FY2020</c:v>
                </c:pt>
                <c:pt idx="1">
                  <c:v>FY2021</c:v>
                </c:pt>
                <c:pt idx="2">
                  <c:v>FY2022</c:v>
                </c:pt>
                <c:pt idx="3">
                  <c:v>FY2023</c:v>
                </c:pt>
                <c:pt idx="4">
                  <c:v>FY2024</c:v>
                </c:pt>
                <c:pt idx="5">
                  <c:v>FY2025</c:v>
                </c:pt>
              </c:strCache>
            </c:strRef>
          </c:cat>
          <c:val>
            <c:numRef>
              <c:f>'Company KPIs'!$F$5</c:f>
              <c:numCache>
                <c:formatCode>0.0%</c:formatCode>
                <c:ptCount val="1"/>
                <c:pt idx="0">
                  <c:v>0.101584847313491</c:v>
                </c:pt>
              </c:numCache>
            </c:numRef>
          </c:val>
          <c:smooth val="1"/>
        </c:ser>
        <c:ser>
          <c:idx val="5"/>
          <c:order val="5"/>
          <c:spPr>
            <a:solidFill>
              <a:srgbClr val="f59240"/>
            </a:solidFill>
            <a:ln w="28440">
              <a:solidFill>
                <a:srgbClr val="f59240"/>
              </a:solidFill>
              <a:round/>
            </a:ln>
          </c:spPr>
          <c:marker>
            <c:symbol val="none"/>
          </c:marker>
          <c:dLbls>
            <c:txPr>
              <a:bodyPr wrap="none"/>
              <a:lstStyle/>
              <a:p>
                <a:pPr>
                  <a:defRPr b="0" sz="1000" spc="-1" strike="noStrike">
                    <a:latin typeface="Arial"/>
                  </a:defRPr>
                </a:pPr>
              </a:p>
            </c:txPr>
            <c:showLegendKey val="0"/>
            <c:showVal val="0"/>
            <c:showCatName val="0"/>
            <c:showSerName val="0"/>
            <c:showPercent val="0"/>
            <c:separator> </c:separator>
            <c:showLeaderLines val="1"/>
            <c:extLst>
              <c:ext xmlns:c15="http://schemas.microsoft.com/office/drawing/2012/chart" uri="{CE6537A1-D6FC-4f65-9D91-7224C49458BB}">
                <c15:showLeaderLines val="1"/>
              </c:ext>
            </c:extLst>
          </c:dLbls>
          <c:cat>
            <c:strRef>
              <c:f>'Company KPIs'!$B$4:$G$4</c:f>
              <c:strCache>
                <c:ptCount val="6"/>
                <c:pt idx="0">
                  <c:v>FY2020</c:v>
                </c:pt>
                <c:pt idx="1">
                  <c:v>FY2021</c:v>
                </c:pt>
                <c:pt idx="2">
                  <c:v>FY2022</c:v>
                </c:pt>
                <c:pt idx="3">
                  <c:v>FY2023</c:v>
                </c:pt>
                <c:pt idx="4">
                  <c:v>FY2024</c:v>
                </c:pt>
                <c:pt idx="5">
                  <c:v>FY2025</c:v>
                </c:pt>
              </c:strCache>
            </c:strRef>
          </c:cat>
          <c:val>
            <c:numRef>
              <c:f>'Company KPIs'!$G$5</c:f>
              <c:numCache>
                <c:formatCode>0.0%</c:formatCode>
                <c:ptCount val="1"/>
                <c:pt idx="0">
                  <c:v>0.182154184251929</c:v>
                </c:pt>
              </c:numCache>
            </c:numRef>
          </c:val>
          <c:smooth val="1"/>
        </c:ser>
        <c:hiLowLines>
          <c:spPr>
            <a:ln w="0">
              <a:noFill/>
            </a:ln>
          </c:spPr>
        </c:hiLowLines>
        <c:marker val="1"/>
        <c:axId val="53177879"/>
        <c:axId val="59572769"/>
      </c:lineChart>
      <c:catAx>
        <c:axId val="53177879"/>
        <c:scaling>
          <c:orientation val="minMax"/>
        </c:scaling>
        <c:delete val="0"/>
        <c:axPos val="b"/>
        <c:numFmt formatCode="General" sourceLinked="1"/>
        <c:majorTickMark val="none"/>
        <c:minorTickMark val="none"/>
        <c:tickLblPos val="nextTo"/>
        <c:spPr>
          <a:ln w="9360">
            <a:solidFill>
              <a:srgbClr val="878787"/>
            </a:solidFill>
            <a:round/>
          </a:ln>
        </c:spPr>
        <c:txPr>
          <a:bodyPr/>
          <a:lstStyle/>
          <a:p>
            <a:pPr>
              <a:defRPr b="0" sz="1000" spc="-1" strike="noStrike">
                <a:solidFill>
                  <a:srgbClr val="000000"/>
                </a:solidFill>
                <a:latin typeface="Calibri"/>
              </a:defRPr>
            </a:pPr>
          </a:p>
        </c:txPr>
        <c:crossAx val="59572769"/>
        <c:crosses val="autoZero"/>
        <c:auto val="1"/>
        <c:lblAlgn val="ctr"/>
        <c:lblOffset val="100"/>
        <c:noMultiLvlLbl val="0"/>
      </c:catAx>
      <c:valAx>
        <c:axId val="59572769"/>
        <c:scaling>
          <c:orientation val="minMax"/>
          <c:max val="0.2"/>
          <c:min val="0"/>
        </c:scaling>
        <c:delete val="0"/>
        <c:axPos val="l"/>
        <c:majorGridlines>
          <c:spPr>
            <a:ln w="9360">
              <a:solidFill>
                <a:srgbClr val="878787"/>
              </a:solidFill>
              <a:round/>
            </a:ln>
          </c:spPr>
        </c:majorGridlines>
        <c:numFmt formatCode="0%" sourceLinked="0"/>
        <c:majorTickMark val="none"/>
        <c:minorTickMark val="none"/>
        <c:tickLblPos val="nextTo"/>
        <c:spPr>
          <a:ln w="9360">
            <a:solidFill>
              <a:srgbClr val="878787"/>
            </a:solidFill>
            <a:round/>
          </a:ln>
        </c:spPr>
        <c:txPr>
          <a:bodyPr/>
          <a:lstStyle/>
          <a:p>
            <a:pPr>
              <a:defRPr b="0" sz="1000" spc="-1" strike="noStrike">
                <a:solidFill>
                  <a:srgbClr val="000000"/>
                </a:solidFill>
                <a:latin typeface="Calibri"/>
              </a:defRPr>
            </a:pPr>
          </a:p>
        </c:txPr>
        <c:crossAx val="53177879"/>
        <c:crosses val="autoZero"/>
        <c:crossBetween val="between"/>
      </c:valAx>
      <c:spPr>
        <a:noFill/>
        <a:ln w="0">
          <a:noFill/>
        </a:ln>
      </c:spPr>
    </c:plotArea>
    <c:plotVisOnly val="1"/>
    <c:dispBlanksAs val="gap"/>
  </c:chart>
  <c:spPr>
    <a:solidFill>
      <a:srgbClr val="ffffff"/>
    </a:solidFill>
    <a:ln w="9360">
      <a:solidFill>
        <a:srgbClr val="d9d9d9"/>
      </a:solidFill>
      <a:round/>
    </a:ln>
  </c:spPr>
</c:chartSpace>
</file>

<file path=xl/charts/chart3.xml><?xml version="1.0" encoding="utf-8"?>
<c:chartSpace xmlns:c="http://schemas.openxmlformats.org/drawingml/2006/chart" xmlns:a="http://schemas.openxmlformats.org/drawingml/2006/main" xmlns:r="http://schemas.openxmlformats.org/officeDocument/2006/relationships">
  <c:lang val="en-US"/>
  <c:roundedCorners val="0"/>
  <c:chart>
    <c:title>
      <c:tx>
        <c:rich>
          <a:bodyPr rot="0"/>
          <a:lstStyle/>
          <a:p>
            <a:pPr>
              <a:defRPr b="1" sz="1800" spc="-1" strike="noStrike">
                <a:solidFill>
                  <a:srgbClr val="000000"/>
                </a:solidFill>
                <a:latin typeface="Calibri"/>
              </a:defRPr>
            </a:pPr>
            <a:r>
              <a:rPr b="1" sz="1800" spc="-1" strike="noStrike">
                <a:solidFill>
                  <a:srgbClr val="000000"/>
                </a:solidFill>
                <a:latin typeface="Calibri"/>
              </a:rPr>
              <a:t>Underlying EBITDA (£'000, calc.)</a:t>
            </a:r>
          </a:p>
        </c:rich>
      </c:tx>
      <c:overlay val="0"/>
      <c:spPr>
        <a:noFill/>
        <a:ln w="0">
          <a:noFill/>
        </a:ln>
      </c:spPr>
    </c:title>
    <c:autoTitleDeleted val="0"/>
    <c:plotArea>
      <c:lineChart>
        <c:grouping val="standard"/>
        <c:varyColors val="0"/>
        <c:ser>
          <c:idx val="0"/>
          <c:order val="0"/>
          <c:spPr>
            <a:solidFill>
              <a:srgbClr val="4a7ebb"/>
            </a:solidFill>
            <a:ln w="21960">
              <a:solidFill>
                <a:srgbClr val="4a7ebb"/>
              </a:solidFill>
              <a:round/>
            </a:ln>
          </c:spPr>
          <c:marker>
            <c:symbol val="circle"/>
            <c:size val="5"/>
            <c:spPr>
              <a:solidFill>
                <a:srgbClr val="4a7ebb"/>
              </a:solidFill>
            </c:spPr>
          </c:marker>
          <c:dLbls>
            <c:txPr>
              <a:bodyPr wrap="none"/>
              <a:lstStyle/>
              <a:p>
                <a:pPr>
                  <a:defRPr b="0" sz="1000" spc="-1" strike="noStrike">
                    <a:latin typeface="Arial"/>
                  </a:defRPr>
                </a:pPr>
              </a:p>
            </c:txPr>
            <c:showLegendKey val="0"/>
            <c:showVal val="0"/>
            <c:showCatName val="0"/>
            <c:showSerName val="0"/>
            <c:showPercent val="0"/>
            <c:separator> </c:separator>
            <c:showLeaderLines val="1"/>
            <c:extLst>
              <c:ext xmlns:c15="http://schemas.microsoft.com/office/drawing/2012/chart" uri="{CE6537A1-D6FC-4f65-9D91-7224C49458BB}">
                <c15:showLeaderLines val="1"/>
              </c:ext>
            </c:extLst>
          </c:dLbls>
          <c:cat>
            <c:strRef>
              <c:f>'Company KPIs'!$B$4:$G$4</c:f>
              <c:strCache>
                <c:ptCount val="6"/>
                <c:pt idx="0">
                  <c:v>FY2020</c:v>
                </c:pt>
                <c:pt idx="1">
                  <c:v>FY2021</c:v>
                </c:pt>
                <c:pt idx="2">
                  <c:v>FY2022</c:v>
                </c:pt>
                <c:pt idx="3">
                  <c:v>FY2023</c:v>
                </c:pt>
                <c:pt idx="4">
                  <c:v>FY2024</c:v>
                </c:pt>
                <c:pt idx="5">
                  <c:v>FY2025</c:v>
                </c:pt>
              </c:strCache>
            </c:strRef>
          </c:cat>
          <c:val>
            <c:numRef>
              <c:f>'Company KPIs'!$B$8</c:f>
              <c:numCache>
                <c:formatCode>#,##0</c:formatCode>
                <c:ptCount val="1"/>
                <c:pt idx="0">
                  <c:v>7603</c:v>
                </c:pt>
              </c:numCache>
            </c:numRef>
          </c:val>
          <c:smooth val="1"/>
        </c:ser>
        <c:ser>
          <c:idx val="1"/>
          <c:order val="1"/>
          <c:spPr>
            <a:solidFill>
              <a:srgbClr val="be4b48"/>
            </a:solidFill>
            <a:ln w="28440">
              <a:solidFill>
                <a:srgbClr val="be4b48"/>
              </a:solidFill>
              <a:round/>
            </a:ln>
          </c:spPr>
          <c:marker>
            <c:symbol val="none"/>
          </c:marker>
          <c:dLbls>
            <c:txPr>
              <a:bodyPr wrap="none"/>
              <a:lstStyle/>
              <a:p>
                <a:pPr>
                  <a:defRPr b="0" sz="1000" spc="-1" strike="noStrike">
                    <a:latin typeface="Arial"/>
                  </a:defRPr>
                </a:pPr>
              </a:p>
            </c:txPr>
            <c:showLegendKey val="0"/>
            <c:showVal val="0"/>
            <c:showCatName val="0"/>
            <c:showSerName val="0"/>
            <c:showPercent val="0"/>
            <c:separator> </c:separator>
            <c:showLeaderLines val="1"/>
            <c:extLst>
              <c:ext xmlns:c15="http://schemas.microsoft.com/office/drawing/2012/chart" uri="{CE6537A1-D6FC-4f65-9D91-7224C49458BB}">
                <c15:showLeaderLines val="1"/>
              </c:ext>
            </c:extLst>
          </c:dLbls>
          <c:cat>
            <c:strRef>
              <c:f>'Company KPIs'!$B$4:$G$4</c:f>
              <c:strCache>
                <c:ptCount val="6"/>
                <c:pt idx="0">
                  <c:v>FY2020</c:v>
                </c:pt>
                <c:pt idx="1">
                  <c:v>FY2021</c:v>
                </c:pt>
                <c:pt idx="2">
                  <c:v>FY2022</c:v>
                </c:pt>
                <c:pt idx="3">
                  <c:v>FY2023</c:v>
                </c:pt>
                <c:pt idx="4">
                  <c:v>FY2024</c:v>
                </c:pt>
                <c:pt idx="5">
                  <c:v>FY2025</c:v>
                </c:pt>
              </c:strCache>
            </c:strRef>
          </c:cat>
          <c:val>
            <c:numRef>
              <c:f>'Company KPIs'!$C$8</c:f>
              <c:numCache>
                <c:formatCode>#,##0</c:formatCode>
                <c:ptCount val="1"/>
                <c:pt idx="0">
                  <c:v>5828</c:v>
                </c:pt>
              </c:numCache>
            </c:numRef>
          </c:val>
          <c:smooth val="1"/>
        </c:ser>
        <c:ser>
          <c:idx val="2"/>
          <c:order val="2"/>
          <c:spPr>
            <a:solidFill>
              <a:srgbClr val="98b855"/>
            </a:solidFill>
            <a:ln w="28440">
              <a:solidFill>
                <a:srgbClr val="98b855"/>
              </a:solidFill>
              <a:round/>
            </a:ln>
          </c:spPr>
          <c:marker>
            <c:symbol val="none"/>
          </c:marker>
          <c:dLbls>
            <c:txPr>
              <a:bodyPr wrap="none"/>
              <a:lstStyle/>
              <a:p>
                <a:pPr>
                  <a:defRPr b="0" sz="1000" spc="-1" strike="noStrike">
                    <a:latin typeface="Arial"/>
                  </a:defRPr>
                </a:pPr>
              </a:p>
            </c:txPr>
            <c:showLegendKey val="0"/>
            <c:showVal val="0"/>
            <c:showCatName val="0"/>
            <c:showSerName val="0"/>
            <c:showPercent val="0"/>
            <c:separator> </c:separator>
            <c:showLeaderLines val="1"/>
            <c:extLst>
              <c:ext xmlns:c15="http://schemas.microsoft.com/office/drawing/2012/chart" uri="{CE6537A1-D6FC-4f65-9D91-7224C49458BB}">
                <c15:showLeaderLines val="1"/>
              </c:ext>
            </c:extLst>
          </c:dLbls>
          <c:cat>
            <c:strRef>
              <c:f>'Company KPIs'!$B$4:$G$4</c:f>
              <c:strCache>
                <c:ptCount val="6"/>
                <c:pt idx="0">
                  <c:v>FY2020</c:v>
                </c:pt>
                <c:pt idx="1">
                  <c:v>FY2021</c:v>
                </c:pt>
                <c:pt idx="2">
                  <c:v>FY2022</c:v>
                </c:pt>
                <c:pt idx="3">
                  <c:v>FY2023</c:v>
                </c:pt>
                <c:pt idx="4">
                  <c:v>FY2024</c:v>
                </c:pt>
                <c:pt idx="5">
                  <c:v>FY2025</c:v>
                </c:pt>
              </c:strCache>
            </c:strRef>
          </c:cat>
          <c:val>
            <c:numRef>
              <c:f>'Company KPIs'!$D$8</c:f>
              <c:numCache>
                <c:formatCode>#,##0</c:formatCode>
                <c:ptCount val="1"/>
                <c:pt idx="0">
                  <c:v>6398</c:v>
                </c:pt>
              </c:numCache>
            </c:numRef>
          </c:val>
          <c:smooth val="1"/>
        </c:ser>
        <c:ser>
          <c:idx val="3"/>
          <c:order val="3"/>
          <c:spPr>
            <a:solidFill>
              <a:srgbClr val="7d5fa0"/>
            </a:solidFill>
            <a:ln w="28440">
              <a:solidFill>
                <a:srgbClr val="7d5fa0"/>
              </a:solidFill>
              <a:round/>
            </a:ln>
          </c:spPr>
          <c:marker>
            <c:symbol val="none"/>
          </c:marker>
          <c:dLbls>
            <c:txPr>
              <a:bodyPr wrap="none"/>
              <a:lstStyle/>
              <a:p>
                <a:pPr>
                  <a:defRPr b="0" sz="1000" spc="-1" strike="noStrike">
                    <a:latin typeface="Arial"/>
                  </a:defRPr>
                </a:pPr>
              </a:p>
            </c:txPr>
            <c:showLegendKey val="0"/>
            <c:showVal val="0"/>
            <c:showCatName val="0"/>
            <c:showSerName val="0"/>
            <c:showPercent val="0"/>
            <c:separator> </c:separator>
            <c:showLeaderLines val="1"/>
            <c:extLst>
              <c:ext xmlns:c15="http://schemas.microsoft.com/office/drawing/2012/chart" uri="{CE6537A1-D6FC-4f65-9D91-7224C49458BB}">
                <c15:showLeaderLines val="1"/>
              </c:ext>
            </c:extLst>
          </c:dLbls>
          <c:cat>
            <c:strRef>
              <c:f>'Company KPIs'!$B$4:$G$4</c:f>
              <c:strCache>
                <c:ptCount val="6"/>
                <c:pt idx="0">
                  <c:v>FY2020</c:v>
                </c:pt>
                <c:pt idx="1">
                  <c:v>FY2021</c:v>
                </c:pt>
                <c:pt idx="2">
                  <c:v>FY2022</c:v>
                </c:pt>
                <c:pt idx="3">
                  <c:v>FY2023</c:v>
                </c:pt>
                <c:pt idx="4">
                  <c:v>FY2024</c:v>
                </c:pt>
                <c:pt idx="5">
                  <c:v>FY2025</c:v>
                </c:pt>
              </c:strCache>
            </c:strRef>
          </c:cat>
          <c:val>
            <c:numRef>
              <c:f>'Company KPIs'!$E$8</c:f>
              <c:numCache>
                <c:formatCode>#,##0</c:formatCode>
                <c:ptCount val="1"/>
                <c:pt idx="0">
                  <c:v>5697</c:v>
                </c:pt>
              </c:numCache>
            </c:numRef>
          </c:val>
          <c:smooth val="1"/>
        </c:ser>
        <c:ser>
          <c:idx val="4"/>
          <c:order val="4"/>
          <c:spPr>
            <a:solidFill>
              <a:srgbClr val="46aac4"/>
            </a:solidFill>
            <a:ln w="28440">
              <a:solidFill>
                <a:srgbClr val="46aac4"/>
              </a:solidFill>
              <a:round/>
            </a:ln>
          </c:spPr>
          <c:marker>
            <c:symbol val="none"/>
          </c:marker>
          <c:dLbls>
            <c:txPr>
              <a:bodyPr wrap="none"/>
              <a:lstStyle/>
              <a:p>
                <a:pPr>
                  <a:defRPr b="0" sz="1000" spc="-1" strike="noStrike">
                    <a:latin typeface="Arial"/>
                  </a:defRPr>
                </a:pPr>
              </a:p>
            </c:txPr>
            <c:showLegendKey val="0"/>
            <c:showVal val="0"/>
            <c:showCatName val="0"/>
            <c:showSerName val="0"/>
            <c:showPercent val="0"/>
            <c:separator> </c:separator>
            <c:showLeaderLines val="1"/>
            <c:extLst>
              <c:ext xmlns:c15="http://schemas.microsoft.com/office/drawing/2012/chart" uri="{CE6537A1-D6FC-4f65-9D91-7224C49458BB}">
                <c15:showLeaderLines val="1"/>
              </c:ext>
            </c:extLst>
          </c:dLbls>
          <c:cat>
            <c:strRef>
              <c:f>'Company KPIs'!$B$4:$G$4</c:f>
              <c:strCache>
                <c:ptCount val="6"/>
                <c:pt idx="0">
                  <c:v>FY2020</c:v>
                </c:pt>
                <c:pt idx="1">
                  <c:v>FY2021</c:v>
                </c:pt>
                <c:pt idx="2">
                  <c:v>FY2022</c:v>
                </c:pt>
                <c:pt idx="3">
                  <c:v>FY2023</c:v>
                </c:pt>
                <c:pt idx="4">
                  <c:v>FY2024</c:v>
                </c:pt>
                <c:pt idx="5">
                  <c:v>FY2025</c:v>
                </c:pt>
              </c:strCache>
            </c:strRef>
          </c:cat>
          <c:val>
            <c:numRef>
              <c:f>'Company KPIs'!$F$8</c:f>
              <c:numCache>
                <c:formatCode>#,##0</c:formatCode>
                <c:ptCount val="1"/>
                <c:pt idx="0">
                  <c:v>5431</c:v>
                </c:pt>
              </c:numCache>
            </c:numRef>
          </c:val>
          <c:smooth val="1"/>
        </c:ser>
        <c:ser>
          <c:idx val="5"/>
          <c:order val="5"/>
          <c:spPr>
            <a:solidFill>
              <a:srgbClr val="f59240"/>
            </a:solidFill>
            <a:ln w="28440">
              <a:solidFill>
                <a:srgbClr val="f59240"/>
              </a:solidFill>
              <a:round/>
            </a:ln>
          </c:spPr>
          <c:marker>
            <c:symbol val="none"/>
          </c:marker>
          <c:dLbls>
            <c:txPr>
              <a:bodyPr wrap="none"/>
              <a:lstStyle/>
              <a:p>
                <a:pPr>
                  <a:defRPr b="0" sz="1000" spc="-1" strike="noStrike">
                    <a:latin typeface="Arial"/>
                  </a:defRPr>
                </a:pPr>
              </a:p>
            </c:txPr>
            <c:showLegendKey val="0"/>
            <c:showVal val="0"/>
            <c:showCatName val="0"/>
            <c:showSerName val="0"/>
            <c:showPercent val="0"/>
            <c:separator> </c:separator>
            <c:showLeaderLines val="1"/>
            <c:extLst>
              <c:ext xmlns:c15="http://schemas.microsoft.com/office/drawing/2012/chart" uri="{CE6537A1-D6FC-4f65-9D91-7224C49458BB}">
                <c15:showLeaderLines val="1"/>
              </c:ext>
            </c:extLst>
          </c:dLbls>
          <c:cat>
            <c:strRef>
              <c:f>'Company KPIs'!$B$4:$G$4</c:f>
              <c:strCache>
                <c:ptCount val="6"/>
                <c:pt idx="0">
                  <c:v>FY2020</c:v>
                </c:pt>
                <c:pt idx="1">
                  <c:v>FY2021</c:v>
                </c:pt>
                <c:pt idx="2">
                  <c:v>FY2022</c:v>
                </c:pt>
                <c:pt idx="3">
                  <c:v>FY2023</c:v>
                </c:pt>
                <c:pt idx="4">
                  <c:v>FY2024</c:v>
                </c:pt>
                <c:pt idx="5">
                  <c:v>FY2025</c:v>
                </c:pt>
              </c:strCache>
            </c:strRef>
          </c:cat>
          <c:val>
            <c:numRef>
              <c:f>'Company KPIs'!$G$8</c:f>
              <c:numCache>
                <c:formatCode>#,##0</c:formatCode>
                <c:ptCount val="1"/>
                <c:pt idx="0">
                  <c:v>7972</c:v>
                </c:pt>
              </c:numCache>
            </c:numRef>
          </c:val>
          <c:smooth val="1"/>
        </c:ser>
        <c:hiLowLines>
          <c:spPr>
            <a:ln w="0">
              <a:noFill/>
            </a:ln>
          </c:spPr>
        </c:hiLowLines>
        <c:marker val="1"/>
        <c:axId val="49361243"/>
        <c:axId val="92428985"/>
      </c:lineChart>
      <c:catAx>
        <c:axId val="49361243"/>
        <c:scaling>
          <c:orientation val="minMax"/>
        </c:scaling>
        <c:delete val="0"/>
        <c:axPos val="b"/>
        <c:numFmt formatCode="General" sourceLinked="1"/>
        <c:majorTickMark val="none"/>
        <c:minorTickMark val="none"/>
        <c:tickLblPos val="nextTo"/>
        <c:spPr>
          <a:ln w="9360">
            <a:solidFill>
              <a:srgbClr val="878787"/>
            </a:solidFill>
            <a:round/>
          </a:ln>
        </c:spPr>
        <c:txPr>
          <a:bodyPr/>
          <a:lstStyle/>
          <a:p>
            <a:pPr>
              <a:defRPr b="0" sz="1000" spc="-1" strike="noStrike">
                <a:solidFill>
                  <a:srgbClr val="000000"/>
                </a:solidFill>
                <a:latin typeface="Calibri"/>
              </a:defRPr>
            </a:pPr>
          </a:p>
        </c:txPr>
        <c:crossAx val="92428985"/>
        <c:crosses val="autoZero"/>
        <c:auto val="1"/>
        <c:lblAlgn val="ctr"/>
        <c:lblOffset val="100"/>
        <c:noMultiLvlLbl val="0"/>
      </c:catAx>
      <c:valAx>
        <c:axId val="92428985"/>
        <c:scaling>
          <c:orientation val="minMax"/>
        </c:scaling>
        <c:delete val="0"/>
        <c:axPos val="l"/>
        <c:majorGridlines>
          <c:spPr>
            <a:ln w="9360">
              <a:solidFill>
                <a:srgbClr val="878787"/>
              </a:solidFill>
              <a:round/>
            </a:ln>
          </c:spPr>
        </c:majorGridlines>
        <c:numFmt formatCode="#,##0" sourceLinked="0"/>
        <c:majorTickMark val="none"/>
        <c:minorTickMark val="none"/>
        <c:tickLblPos val="nextTo"/>
        <c:spPr>
          <a:ln w="9360">
            <a:solidFill>
              <a:srgbClr val="878787"/>
            </a:solidFill>
            <a:round/>
          </a:ln>
        </c:spPr>
        <c:txPr>
          <a:bodyPr/>
          <a:lstStyle/>
          <a:p>
            <a:pPr>
              <a:defRPr b="0" sz="1000" spc="-1" strike="noStrike">
                <a:solidFill>
                  <a:srgbClr val="000000"/>
                </a:solidFill>
                <a:latin typeface="Calibri"/>
              </a:defRPr>
            </a:pPr>
          </a:p>
        </c:txPr>
        <c:crossAx val="49361243"/>
        <c:crosses val="autoZero"/>
        <c:crossBetween val="between"/>
      </c:valAx>
      <c:spPr>
        <a:noFill/>
        <a:ln w="0">
          <a:noFill/>
        </a:ln>
      </c:spPr>
    </c:plotArea>
    <c:plotVisOnly val="1"/>
    <c:dispBlanksAs val="gap"/>
  </c:chart>
  <c:spPr>
    <a:solidFill>
      <a:srgbClr val="ffffff"/>
    </a:solidFill>
    <a:ln w="9360">
      <a:solidFill>
        <a:srgbClr val="d9d9d9"/>
      </a:solidFill>
      <a:round/>
    </a:ln>
  </c:spPr>
</c:chartSpace>
</file>

<file path=xl/drawings/_rels/drawing1.xml.rels><?xml version="1.0" encoding="UTF-8"?>
<Relationships xmlns="http://schemas.openxmlformats.org/package/2006/relationships"><Relationship Id="rId1" Type="http://schemas.openxmlformats.org/officeDocument/2006/relationships/chart" Target="../charts/chart1.xml"/><Relationship Id="rId2" Type="http://schemas.openxmlformats.org/officeDocument/2006/relationships/chart" Target="../charts/chart2.xml"/><Relationship Id="rId3" Type="http://schemas.openxmlformats.org/officeDocument/2006/relationships/chart" Target="../charts/chart3.xml"/>
</Relationships>
</file>

<file path=xl/drawings/drawing1.xml><?xml version="1.0" encoding="utf-8"?>
<xdr:wsDr xmlns:xdr="http://schemas.openxmlformats.org/drawingml/2006/spreadsheetDrawing" xmlns:a="http://schemas.openxmlformats.org/drawingml/2006/main" xmlns:r="http://schemas.openxmlformats.org/officeDocument/2006/relationships">
  <xdr:twoCellAnchor editAs="oneCell">
    <xdr:from>
      <xdr:col>0</xdr:col>
      <xdr:colOff>0</xdr:colOff>
      <xdr:row>10</xdr:row>
      <xdr:rowOff>0</xdr:rowOff>
    </xdr:from>
    <xdr:to>
      <xdr:col>0</xdr:col>
      <xdr:colOff>4139640</xdr:colOff>
      <xdr:row>23</xdr:row>
      <xdr:rowOff>43200</xdr:rowOff>
    </xdr:to>
    <xdr:graphicFrame>
      <xdr:nvGraphicFramePr>
        <xdr:cNvPr id="0" name="Chart 1"/>
        <xdr:cNvGraphicFramePr/>
      </xdr:nvGraphicFramePr>
      <xdr:xfrm>
        <a:off x="0" y="2400480"/>
        <a:ext cx="4139640" cy="251964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editAs="oneCell">
    <xdr:from>
      <xdr:col>5</xdr:col>
      <xdr:colOff>0</xdr:colOff>
      <xdr:row>10</xdr:row>
      <xdr:rowOff>0</xdr:rowOff>
    </xdr:from>
    <xdr:to>
      <xdr:col>10</xdr:col>
      <xdr:colOff>49680</xdr:colOff>
      <xdr:row>23</xdr:row>
      <xdr:rowOff>43200</xdr:rowOff>
    </xdr:to>
    <xdr:graphicFrame>
      <xdr:nvGraphicFramePr>
        <xdr:cNvPr id="1" name="Chart 2"/>
        <xdr:cNvGraphicFramePr/>
      </xdr:nvGraphicFramePr>
      <xdr:xfrm>
        <a:off x="9163080" y="2400480"/>
        <a:ext cx="4139640" cy="251964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editAs="oneCell">
    <xdr:from>
      <xdr:col>0</xdr:col>
      <xdr:colOff>0</xdr:colOff>
      <xdr:row>26</xdr:row>
      <xdr:rowOff>0</xdr:rowOff>
    </xdr:from>
    <xdr:to>
      <xdr:col>0</xdr:col>
      <xdr:colOff>4139640</xdr:colOff>
      <xdr:row>39</xdr:row>
      <xdr:rowOff>43200</xdr:rowOff>
    </xdr:to>
    <xdr:graphicFrame>
      <xdr:nvGraphicFramePr>
        <xdr:cNvPr id="2" name="Chart 3"/>
        <xdr:cNvGraphicFramePr/>
      </xdr:nvGraphicFramePr>
      <xdr:xfrm>
        <a:off x="0" y="5448240"/>
        <a:ext cx="4139640" cy="251964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wsDr>
</file>

<file path=xl/theme/theme1.xml><?xml version="1.0" encoding="utf-8"?>
<a:theme xmlns:a="http://schemas.openxmlformats.org/drawingml/2006/main" xmlns:r="http://schemas.openxmlformats.org/officeDocument/2006/relationships" name="Office Theme">
  <a:themeElements>
    <a:clrScheme name="Office">
      <a:dk1>
        <a:srgbClr val="000000"/>
      </a:dk1>
      <a:lt1>
        <a:srgbClr val="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itchFamily="0" charset="1"/>
        <a:ea typeface=""/>
        <a:cs typeface=""/>
      </a:majorFont>
      <a:minorFont>
        <a:latin typeface="Calibri" pitchFamily="0" charset="1"/>
        <a:ea typeface=""/>
        <a:cs typeface=""/>
      </a:minorFont>
    </a:fontScheme>
    <a:fmtScheme>
      <a:fillStyleLst>
        <a:solidFill>
          <a:schemeClr val="phClr"/>
        </a:solidFill>
        <a:gradFill>
          <a:gsLst>
            <a:gs pos="0">
              <a:schemeClr val="phClr">
                <a:tint val="50000"/>
              </a:schemeClr>
            </a:gs>
            <a:gs pos="35000">
              <a:schemeClr val="phClr">
                <a:tint val="37000"/>
              </a:schemeClr>
            </a:gs>
            <a:gs pos="100000">
              <a:schemeClr val="phClr">
                <a:tint val="15000"/>
              </a:schemeClr>
            </a:gs>
          </a:gsLst>
          <a:lin ang="16200000" scaled="1"/>
          <a:tileRect l="0" t="0" r="0" b="0"/>
        </a:gradFill>
        <a:gradFill>
          <a:gsLst>
            <a:gs pos="0">
              <a:schemeClr val="phClr">
                <a:shade val="51000"/>
              </a:schemeClr>
            </a:gs>
            <a:gs pos="80000">
              <a:schemeClr val="phClr">
                <a:shade val="93000"/>
              </a:schemeClr>
            </a:gs>
            <a:gs pos="100000">
              <a:schemeClr val="phClr">
                <a:shade val="94000"/>
              </a:schemeClr>
            </a:gs>
          </a:gsLst>
          <a:lin ang="16200000" scaled="0"/>
          <a:tileRect l="0" t="0" r="0" b="0"/>
        </a:gradFill>
      </a:fillStyleLst>
      <a:lnStyleLst>
        <a:ln w="9525" cap="flat" cmpd="sng" algn="ctr">
          <a:prstDash val="solid"/>
        </a:ln>
        <a:ln w="25400" cap="flat" cmpd="sng" algn="ctr">
          <a:prstDash val="solid"/>
        </a:ln>
        <a:ln w="38100" cap="flat" cmpd="sng" algn="ctr">
          <a:prstDash val="solid"/>
        </a:ln>
      </a:lnStyleLst>
      <a:effectStyleLst>
        <a:effectStyle>
          <a:effectLst/>
        </a:effectStyle>
        <a:effectStyle>
          <a:effectLst/>
        </a:effectStyle>
        <a:effectStyle>
          <a:effectLst/>
        </a:effectStyle>
      </a:effectStyleLst>
      <a:bgFillStyleLst>
        <a:solidFill>
          <a:schemeClr val="phClr"/>
        </a:solidFill>
        <a:gradFill>
          <a:gsLst>
            <a:gs pos="0">
              <a:schemeClr val="phClr">
                <a:tint val="40000"/>
              </a:schemeClr>
            </a:gs>
            <a:gs pos="40000">
              <a:schemeClr val="phClr">
                <a:tint val="45000"/>
                <a:shade val="99000"/>
              </a:schemeClr>
            </a:gs>
            <a:gs pos="100000">
              <a:schemeClr val="phClr">
                <a:shade val="20000"/>
              </a:schemeClr>
            </a:gs>
          </a:gsLst>
          <a:path path="circle">
            <a:fillToRect l="50000" t="-80000" r="50000" b="180000"/>
          </a:path>
          <a:tileRect l="0" t="0" r="0" b="0"/>
        </a:gradFill>
        <a:gradFill>
          <a:gsLst>
            <a:gs pos="0">
              <a:schemeClr val="phClr">
                <a:tint val="80000"/>
              </a:schemeClr>
            </a:gs>
            <a:gs pos="100000">
              <a:schemeClr val="phClr">
                <a:shade val="30000"/>
              </a:schemeClr>
            </a:gs>
          </a:gsLst>
          <a:path path="circle">
            <a:fillToRect l="50000" t="50000" r="50000" b="50000"/>
          </a:path>
          <a:tileRect l="0" t="0" r="0" b="0"/>
        </a:gradFill>
      </a:bgFillStyleLst>
    </a:fmtScheme>
  </a:themeElements>
</a:theme>
</file>

<file path=xl/worksheets/_rels/sheet1.xml.rels><?xml version="1.0" encoding="UTF-8"?>
<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
</Relationships>
</file>

<file path=xl/worksheets/_rels/sheet2.xml.rels><?xml version="1.0" encoding="UTF-8"?>
<Relationships xmlns="http://schemas.openxmlformats.org/package/2006/relationships"><Relationship Id="rId1" Type="http://schemas.openxmlformats.org/officeDocument/2006/relationships/comments" Target="../comments2.xml"/><Relationship Id="rId2" Type="http://schemas.openxmlformats.org/officeDocument/2006/relationships/vmlDrawing" Target="../drawings/vmlDrawing2.vml"/>
</Relationships>
</file>

<file path=xl/worksheets/_rels/sheet4.xml.rels><?xml version="1.0" encoding="UTF-8"?>
<Relationships xmlns="http://schemas.openxmlformats.org/package/2006/relationships"><Relationship Id="rId1" Type="http://schemas.openxmlformats.org/officeDocument/2006/relationships/comments" Target="../comments4.xml"/><Relationship Id="rId2" Type="http://schemas.openxmlformats.org/officeDocument/2006/relationships/drawing" Target="../drawings/drawing1.xml"/><Relationship Id="rId3" Type="http://schemas.openxmlformats.org/officeDocument/2006/relationships/vmlDrawing" Target="../drawings/vmlDrawing3.vml"/>
</Relationships>
</file>

<file path=xl/worksheets/_rels/sheet6.xml.rels><?xml version="1.0" encoding="UTF-8"?>
<Relationships xmlns="http://schemas.openxmlformats.org/package/2006/relationships"><Relationship Id="rId1" Type="http://schemas.openxmlformats.org/officeDocument/2006/relationships/comments" Target="../comments6.xml"/><Relationship Id="rId2" Type="http://schemas.openxmlformats.org/officeDocument/2006/relationships/vmlDrawing" Target="../drawings/vmlDrawing4.vml"/>
</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true"/>
  </sheetPr>
  <dimension ref="A1:G20"/>
  <sheetViews>
    <sheetView showFormulas="false" showGridLines="true" showRowColHeaders="true" showZeros="true" rightToLeft="false" tabSelected="true" showOutlineSymbols="true" defaultGridColor="true" view="normal" topLeftCell="A1" colorId="64" zoomScale="100" zoomScaleNormal="100" zoomScalePageLayoutView="100" workbookViewId="0">
      <pane xSplit="1" ySplit="4" topLeftCell="B5" activePane="bottomRight" state="frozen"/>
      <selection pane="topLeft" activeCell="A1" activeCellId="0" sqref="A1"/>
      <selection pane="topRight" activeCell="B1" activeCellId="0" sqref="B1"/>
      <selection pane="bottomLeft" activeCell="A5" activeCellId="0" sqref="A5"/>
      <selection pane="bottomRight" activeCell="A1" activeCellId="0" sqref="A1"/>
    </sheetView>
  </sheetViews>
  <sheetFormatPr defaultColWidth="8.6796875" defaultRowHeight="15" zeroHeight="false" outlineLevelRow="0" outlineLevelCol="0"/>
  <cols>
    <col collapsed="false" customWidth="true" hidden="false" outlineLevel="0" max="1" min="1" style="0" width="66"/>
    <col collapsed="false" customWidth="true" hidden="false" outlineLevel="0" max="7" min="2" style="0" width="15"/>
  </cols>
  <sheetData>
    <row r="1" customFormat="false" ht="15" hidden="false" customHeight="false" outlineLevel="0" collapsed="false">
      <c r="A1" s="1" t="s">
        <v>0</v>
      </c>
    </row>
    <row r="2" customFormat="false" ht="39.75" hidden="false" customHeight="true" outlineLevel="0" collapsed="false">
      <c r="A2" s="2" t="s">
        <v>1</v>
      </c>
      <c r="B2" s="2"/>
      <c r="C2" s="2"/>
      <c r="D2" s="2"/>
      <c r="E2" s="2"/>
      <c r="F2" s="2"/>
      <c r="G2" s="2"/>
    </row>
    <row r="4" customFormat="false" ht="15" hidden="false" customHeight="false" outlineLevel="0" collapsed="false">
      <c r="B4" s="3" t="s">
        <v>2</v>
      </c>
      <c r="C4" s="3" t="s">
        <v>3</v>
      </c>
      <c r="D4" s="3" t="s">
        <v>4</v>
      </c>
      <c r="E4" s="3" t="s">
        <v>5</v>
      </c>
      <c r="F4" s="3" t="s">
        <v>6</v>
      </c>
      <c r="G4" s="3" t="s">
        <v>7</v>
      </c>
    </row>
    <row r="5" customFormat="false" ht="15" hidden="false" customHeight="false" outlineLevel="0" collapsed="false">
      <c r="A5" s="4" t="s">
        <v>8</v>
      </c>
      <c r="B5" s="5" t="n">
        <v>40875</v>
      </c>
      <c r="C5" s="5" t="n">
        <v>38947</v>
      </c>
      <c r="D5" s="5" t="n">
        <v>41421</v>
      </c>
      <c r="E5" s="5" t="n">
        <v>42193</v>
      </c>
      <c r="F5" s="5" t="n">
        <v>38805</v>
      </c>
      <c r="G5" s="5" t="n">
        <v>40043</v>
      </c>
    </row>
    <row r="6" customFormat="false" ht="15" hidden="false" customHeight="false" outlineLevel="0" collapsed="false">
      <c r="A6" s="6" t="s">
        <v>9</v>
      </c>
      <c r="B6" s="7" t="n">
        <v>-21602</v>
      </c>
      <c r="C6" s="7" t="n">
        <v>-21352</v>
      </c>
      <c r="D6" s="7" t="n">
        <v>-23586</v>
      </c>
      <c r="E6" s="7" t="n">
        <v>-23480</v>
      </c>
      <c r="F6" s="7" t="n">
        <v>-20432</v>
      </c>
      <c r="G6" s="7" t="n">
        <v>-19468</v>
      </c>
    </row>
    <row r="7" customFormat="false" ht="15" hidden="false" customHeight="false" outlineLevel="0" collapsed="false">
      <c r="A7" s="4" t="s">
        <v>10</v>
      </c>
      <c r="B7" s="8" t="n">
        <f aca="false">SUM(B5:B6)</f>
        <v>19273</v>
      </c>
      <c r="C7" s="8" t="n">
        <f aca="false">SUM(C5:C6)</f>
        <v>17595</v>
      </c>
      <c r="D7" s="8" t="n">
        <f aca="false">SUM(D5:D6)</f>
        <v>17835</v>
      </c>
      <c r="E7" s="8" t="n">
        <f aca="false">SUM(E5:E6)</f>
        <v>18713</v>
      </c>
      <c r="F7" s="8" t="n">
        <f aca="false">SUM(F5:F6)</f>
        <v>18373</v>
      </c>
      <c r="G7" s="8" t="n">
        <f aca="false">SUM(G5:G6)</f>
        <v>20575</v>
      </c>
    </row>
    <row r="8" customFormat="false" ht="15" hidden="false" customHeight="false" outlineLevel="0" collapsed="false">
      <c r="A8" s="6" t="s">
        <v>11</v>
      </c>
      <c r="B8" s="7" t="n">
        <v>-13614</v>
      </c>
      <c r="C8" s="7" t="n">
        <v>-13439</v>
      </c>
      <c r="D8" s="7" t="n">
        <v>-13079</v>
      </c>
      <c r="E8" s="7" t="n">
        <v>-14595</v>
      </c>
      <c r="F8" s="7" t="n">
        <v>-14431</v>
      </c>
      <c r="G8" s="7" t="n">
        <v>-13281</v>
      </c>
    </row>
    <row r="9" customFormat="false" ht="15" hidden="false" customHeight="false" outlineLevel="0" collapsed="false">
      <c r="A9" s="4" t="s">
        <v>12</v>
      </c>
      <c r="B9" s="8" t="n">
        <f aca="false">B7+B8</f>
        <v>5659</v>
      </c>
      <c r="C9" s="8" t="n">
        <f aca="false">C7+C8</f>
        <v>4156</v>
      </c>
      <c r="D9" s="8" t="n">
        <f aca="false">D7+D8</f>
        <v>4756</v>
      </c>
      <c r="E9" s="8" t="n">
        <f aca="false">E7+E8</f>
        <v>4118</v>
      </c>
      <c r="F9" s="8" t="n">
        <f aca="false">F7+F8</f>
        <v>3942</v>
      </c>
      <c r="G9" s="8" t="n">
        <f aca="false">G7+G8</f>
        <v>7294</v>
      </c>
    </row>
    <row r="10" customFormat="false" ht="15" hidden="false" customHeight="false" outlineLevel="0" collapsed="false">
      <c r="A10" s="9" t="s">
        <v>13</v>
      </c>
      <c r="B10" s="7" t="n">
        <v>-1350</v>
      </c>
      <c r="C10" s="7" t="n">
        <v>0</v>
      </c>
      <c r="D10" s="7" t="n">
        <v>0</v>
      </c>
      <c r="E10" s="7" t="n">
        <v>0</v>
      </c>
      <c r="F10" s="7" t="n">
        <v>-40479</v>
      </c>
      <c r="G10" s="7" t="n">
        <v>-583</v>
      </c>
    </row>
    <row r="11" customFormat="false" ht="15" hidden="false" customHeight="false" outlineLevel="0" collapsed="false">
      <c r="A11" s="4" t="s">
        <v>14</v>
      </c>
      <c r="B11" s="8" t="n">
        <f aca="false">B9+B10</f>
        <v>4309</v>
      </c>
      <c r="C11" s="8" t="n">
        <f aca="false">C9+C10</f>
        <v>4156</v>
      </c>
      <c r="D11" s="8" t="n">
        <f aca="false">D9+D10</f>
        <v>4756</v>
      </c>
      <c r="E11" s="8" t="n">
        <f aca="false">E9+E10</f>
        <v>4118</v>
      </c>
      <c r="F11" s="8" t="n">
        <f aca="false">F9+F10</f>
        <v>-36537</v>
      </c>
      <c r="G11" s="8" t="n">
        <f aca="false">G9+G10</f>
        <v>6711</v>
      </c>
    </row>
    <row r="12" customFormat="false" ht="15" hidden="false" customHeight="false" outlineLevel="0" collapsed="false">
      <c r="A12" s="6" t="s">
        <v>15</v>
      </c>
      <c r="B12" s="7" t="n">
        <v>-4115</v>
      </c>
      <c r="C12" s="7" t="n">
        <v>-3451</v>
      </c>
      <c r="D12" s="7" t="n">
        <v>-3554</v>
      </c>
      <c r="E12" s="7" t="n">
        <v>-2506</v>
      </c>
      <c r="F12" s="7" t="n">
        <v>-1850</v>
      </c>
      <c r="G12" s="7" t="n">
        <v>-1949</v>
      </c>
    </row>
    <row r="13" customFormat="false" ht="15" hidden="false" customHeight="false" outlineLevel="0" collapsed="false">
      <c r="A13" s="6" t="s">
        <v>16</v>
      </c>
      <c r="B13" s="7" t="n">
        <v>168</v>
      </c>
      <c r="C13" s="7" t="n">
        <v>85</v>
      </c>
      <c r="D13" s="7" t="n">
        <v>80</v>
      </c>
      <c r="E13" s="7" t="n">
        <v>158</v>
      </c>
      <c r="F13" s="7" t="n">
        <v>250</v>
      </c>
      <c r="G13" s="7" t="n">
        <v>267</v>
      </c>
    </row>
    <row r="14" customFormat="false" ht="15" hidden="false" customHeight="false" outlineLevel="0" collapsed="false">
      <c r="A14" s="6" t="s">
        <v>17</v>
      </c>
      <c r="B14" s="7" t="n">
        <v>-585</v>
      </c>
      <c r="C14" s="7" t="n">
        <v>-555</v>
      </c>
      <c r="D14" s="7" t="n">
        <v>-713</v>
      </c>
      <c r="E14" s="7" t="n">
        <v>-1121</v>
      </c>
      <c r="F14" s="7" t="n">
        <v>-958</v>
      </c>
      <c r="G14" s="7" t="n">
        <v>-643</v>
      </c>
    </row>
    <row r="15" customFormat="false" ht="15" hidden="false" customHeight="false" outlineLevel="0" collapsed="false">
      <c r="A15" s="4" t="s">
        <v>18</v>
      </c>
      <c r="B15" s="8" t="n">
        <f aca="false">B11+B12+B13+B14</f>
        <v>-223</v>
      </c>
      <c r="C15" s="8" t="n">
        <f aca="false">C11+C12+C13+C14</f>
        <v>235</v>
      </c>
      <c r="D15" s="8" t="n">
        <f aca="false">D11+D12+D13+D14</f>
        <v>569</v>
      </c>
      <c r="E15" s="8" t="n">
        <f aca="false">E11+E12+E13+E14</f>
        <v>649</v>
      </c>
      <c r="F15" s="8" t="n">
        <f aca="false">F11+F12+F13+F14</f>
        <v>-39095</v>
      </c>
      <c r="G15" s="8" t="n">
        <f aca="false">G11+G12+G13+G14</f>
        <v>4386</v>
      </c>
    </row>
    <row r="16" customFormat="false" ht="15" hidden="false" customHeight="false" outlineLevel="0" collapsed="false">
      <c r="A16" s="6" t="s">
        <v>19</v>
      </c>
      <c r="B16" s="7" t="n">
        <v>-2</v>
      </c>
      <c r="C16" s="7" t="n">
        <v>-79</v>
      </c>
      <c r="D16" s="7" t="n">
        <v>-184</v>
      </c>
      <c r="E16" s="7" t="n">
        <v>-265</v>
      </c>
      <c r="F16" s="7" t="n">
        <v>-195</v>
      </c>
      <c r="G16" s="7" t="n">
        <v>-1129</v>
      </c>
    </row>
    <row r="17" customFormat="false" ht="15" hidden="false" customHeight="false" outlineLevel="0" collapsed="false">
      <c r="A17" s="4" t="s">
        <v>20</v>
      </c>
      <c r="B17" s="8" t="n">
        <f aca="false">B15+B16</f>
        <v>-225</v>
      </c>
      <c r="C17" s="8" t="n">
        <f aca="false">C15+C16</f>
        <v>156</v>
      </c>
      <c r="D17" s="8" t="n">
        <f aca="false">D15+D16</f>
        <v>385</v>
      </c>
      <c r="E17" s="8" t="n">
        <f aca="false">E15+E16</f>
        <v>384</v>
      </c>
      <c r="F17" s="8" t="n">
        <f aca="false">F15+F16</f>
        <v>-39290</v>
      </c>
      <c r="G17" s="8" t="n">
        <f aca="false">G15+G16</f>
        <v>3257</v>
      </c>
    </row>
    <row r="19" customFormat="false" ht="15" hidden="false" customHeight="false" outlineLevel="0" collapsed="false">
      <c r="A19" s="6" t="s">
        <v>21</v>
      </c>
      <c r="B19" s="10" t="n">
        <v>-0.5</v>
      </c>
      <c r="C19" s="10" t="n">
        <v>0.3</v>
      </c>
      <c r="D19" s="10" t="n">
        <v>0.8</v>
      </c>
      <c r="E19" s="10" t="n">
        <v>0.8</v>
      </c>
      <c r="F19" s="10" t="n">
        <v>-83.1</v>
      </c>
      <c r="G19" s="10" t="n">
        <v>6.8</v>
      </c>
    </row>
    <row r="20" customFormat="false" ht="15" hidden="false" customHeight="false" outlineLevel="0" collapsed="false">
      <c r="A20" s="6" t="s">
        <v>22</v>
      </c>
      <c r="B20" s="7" t="n">
        <v>0</v>
      </c>
      <c r="C20" s="7" t="n">
        <v>0</v>
      </c>
      <c r="D20" s="7" t="n">
        <v>0</v>
      </c>
      <c r="E20" s="7" t="n">
        <v>0</v>
      </c>
      <c r="F20" s="7" t="n">
        <v>0</v>
      </c>
      <c r="G20" s="7" t="n">
        <v>0</v>
      </c>
    </row>
  </sheetData>
  <mergeCells count="1">
    <mergeCell ref="A2:G2"/>
  </mergeCells>
  <printOptions headings="false" gridLines="false" gridLinesSet="true" horizontalCentered="false" verticalCentered="false"/>
  <pageMargins left="0.75" right="0.75" top="1" bottom="1" header="0.511811023622047" footer="0.511811023622047"/>
  <pageSetup paperSize="1" scale="100" fitToWidth="1" fitToHeight="0" pageOrder="downThenOver" orientation="landscape" blackAndWhite="false" draft="false" cellComments="none" horizontalDpi="300" verticalDpi="300" copies="1"/>
  <headerFooter differentFirst="false" differentOddEven="false">
    <oddHeader/>
    <oddFooter/>
  </headerFooter>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true"/>
  </sheetPr>
  <dimension ref="A1:G41"/>
  <sheetViews>
    <sheetView showFormulas="false" showGridLines="true" showRowColHeaders="true" showZeros="true" rightToLeft="false" tabSelected="false" showOutlineSymbols="true" defaultGridColor="true" view="normal" topLeftCell="A1" colorId="64" zoomScale="100" zoomScaleNormal="100" zoomScalePageLayoutView="100" workbookViewId="0">
      <pane xSplit="1" ySplit="4" topLeftCell="B5" activePane="bottomRight" state="frozen"/>
      <selection pane="topLeft" activeCell="A1" activeCellId="0" sqref="A1"/>
      <selection pane="topRight" activeCell="B1" activeCellId="0" sqref="B1"/>
      <selection pane="bottomLeft" activeCell="A5" activeCellId="0" sqref="A5"/>
      <selection pane="bottomRight" activeCell="A1" activeCellId="0" sqref="A1"/>
    </sheetView>
  </sheetViews>
  <sheetFormatPr defaultColWidth="8.6796875" defaultRowHeight="15" zeroHeight="false" outlineLevelRow="0" outlineLevelCol="0"/>
  <cols>
    <col collapsed="false" customWidth="true" hidden="false" outlineLevel="0" max="1" min="1" style="0" width="58"/>
    <col collapsed="false" customWidth="true" hidden="false" outlineLevel="0" max="7" min="2" style="0" width="15"/>
  </cols>
  <sheetData>
    <row r="1" customFormat="false" ht="15" hidden="false" customHeight="false" outlineLevel="0" collapsed="false">
      <c r="A1" s="1" t="s">
        <v>23</v>
      </c>
    </row>
    <row r="2" customFormat="false" ht="25.5" hidden="false" customHeight="true" outlineLevel="0" collapsed="false">
      <c r="A2" s="2" t="s">
        <v>24</v>
      </c>
      <c r="B2" s="2"/>
      <c r="C2" s="2"/>
      <c r="D2" s="2"/>
      <c r="E2" s="2"/>
      <c r="F2" s="2"/>
      <c r="G2" s="2"/>
    </row>
    <row r="4" customFormat="false" ht="15" hidden="false" customHeight="false" outlineLevel="0" collapsed="false">
      <c r="B4" s="3" t="s">
        <v>2</v>
      </c>
      <c r="C4" s="3" t="s">
        <v>3</v>
      </c>
      <c r="D4" s="3" t="s">
        <v>4</v>
      </c>
      <c r="E4" s="3" t="s">
        <v>5</v>
      </c>
      <c r="F4" s="3" t="s">
        <v>6</v>
      </c>
      <c r="G4" s="3" t="s">
        <v>7</v>
      </c>
    </row>
    <row r="5" customFormat="false" ht="15" hidden="false" customHeight="false" outlineLevel="0" collapsed="false">
      <c r="A5" s="11" t="s">
        <v>25</v>
      </c>
    </row>
    <row r="6" customFormat="false" ht="15" hidden="false" customHeight="false" outlineLevel="0" collapsed="false">
      <c r="A6" s="6" t="s">
        <v>26</v>
      </c>
      <c r="B6" s="7" t="n">
        <v>55489</v>
      </c>
      <c r="C6" s="7" t="n">
        <v>55489</v>
      </c>
      <c r="D6" s="7" t="n">
        <v>55489</v>
      </c>
      <c r="E6" s="7" t="n">
        <v>55489</v>
      </c>
      <c r="F6" s="7" t="n">
        <v>0</v>
      </c>
      <c r="G6" s="7" t="n">
        <v>15592</v>
      </c>
    </row>
    <row r="7" customFormat="false" ht="15" hidden="false" customHeight="false" outlineLevel="0" collapsed="false">
      <c r="A7" s="6" t="s">
        <v>27</v>
      </c>
      <c r="B7" s="7" t="n">
        <v>4557</v>
      </c>
      <c r="C7" s="7" t="n">
        <v>3701</v>
      </c>
      <c r="D7" s="7" t="n">
        <v>2714</v>
      </c>
      <c r="E7" s="7" t="n">
        <v>1784</v>
      </c>
      <c r="F7" s="7" t="n">
        <v>177</v>
      </c>
      <c r="G7" s="7" t="n">
        <v>517</v>
      </c>
    </row>
    <row r="8" customFormat="false" ht="15" hidden="false" customHeight="false" outlineLevel="0" collapsed="false">
      <c r="A8" s="6" t="s">
        <v>28</v>
      </c>
      <c r="B8" s="7" t="n">
        <v>367</v>
      </c>
      <c r="C8" s="7" t="n">
        <v>477</v>
      </c>
      <c r="D8" s="7" t="n">
        <v>392</v>
      </c>
      <c r="E8" s="7" t="n">
        <v>328</v>
      </c>
      <c r="F8" s="7" t="n">
        <v>236</v>
      </c>
      <c r="G8" s="7" t="n">
        <v>247</v>
      </c>
    </row>
    <row r="9" customFormat="false" ht="15" hidden="false" customHeight="false" outlineLevel="0" collapsed="false">
      <c r="A9" s="6" t="s">
        <v>29</v>
      </c>
      <c r="B9" s="7" t="n">
        <v>2761</v>
      </c>
      <c r="C9" s="7" t="n">
        <v>2315</v>
      </c>
      <c r="D9" s="7" t="n">
        <v>2027</v>
      </c>
      <c r="E9" s="7" t="n">
        <v>1751</v>
      </c>
      <c r="F9" s="7" t="n">
        <v>1488</v>
      </c>
      <c r="G9" s="7" t="n">
        <v>1231</v>
      </c>
    </row>
    <row r="10" customFormat="false" ht="15" hidden="false" customHeight="false" outlineLevel="0" collapsed="false">
      <c r="A10" s="6" t="s">
        <v>30</v>
      </c>
      <c r="B10" s="7" t="n">
        <v>14</v>
      </c>
      <c r="C10" s="7" t="n">
        <v>23</v>
      </c>
      <c r="D10" s="7" t="n">
        <v>50</v>
      </c>
      <c r="E10" s="7" t="n">
        <v>25</v>
      </c>
      <c r="F10" s="7" t="n">
        <v>20</v>
      </c>
      <c r="G10" s="7" t="n">
        <v>128</v>
      </c>
    </row>
    <row r="11" customFormat="false" ht="15" hidden="false" customHeight="false" outlineLevel="0" collapsed="false">
      <c r="A11" s="4" t="s">
        <v>31</v>
      </c>
      <c r="B11" s="8" t="n">
        <f aca="false">SUM(B6:B10)</f>
        <v>63188</v>
      </c>
      <c r="C11" s="8" t="n">
        <f aca="false">SUM(C6:C10)</f>
        <v>62005</v>
      </c>
      <c r="D11" s="8" t="n">
        <f aca="false">SUM(D6:D10)</f>
        <v>60672</v>
      </c>
      <c r="E11" s="8" t="n">
        <f aca="false">SUM(E6:E10)</f>
        <v>59377</v>
      </c>
      <c r="F11" s="8" t="n">
        <f aca="false">SUM(F6:F10)</f>
        <v>1921</v>
      </c>
      <c r="G11" s="8" t="n">
        <f aca="false">SUM(G6:G10)</f>
        <v>17715</v>
      </c>
    </row>
    <row r="12" customFormat="false" ht="15" hidden="false" customHeight="false" outlineLevel="0" collapsed="false">
      <c r="A12" s="11" t="s">
        <v>32</v>
      </c>
    </row>
    <row r="13" customFormat="false" ht="15" hidden="false" customHeight="false" outlineLevel="0" collapsed="false">
      <c r="A13" s="9" t="s">
        <v>33</v>
      </c>
      <c r="B13" s="7" t="n">
        <v>0</v>
      </c>
      <c r="C13" s="7" t="n">
        <v>0</v>
      </c>
      <c r="D13" s="7" t="n">
        <v>0</v>
      </c>
      <c r="E13" s="7" t="n">
        <v>0</v>
      </c>
      <c r="F13" s="7" t="n">
        <v>22377</v>
      </c>
      <c r="G13" s="7" t="n">
        <v>0</v>
      </c>
    </row>
    <row r="14" customFormat="false" ht="15" hidden="false" customHeight="false" outlineLevel="0" collapsed="false">
      <c r="A14" s="6" t="s">
        <v>34</v>
      </c>
      <c r="B14" s="7" t="n">
        <v>34285</v>
      </c>
      <c r="C14" s="7" t="n">
        <v>33404</v>
      </c>
      <c r="D14" s="7" t="n">
        <v>32886</v>
      </c>
      <c r="E14" s="7" t="n">
        <v>30526</v>
      </c>
      <c r="F14" s="7" t="n">
        <v>21750</v>
      </c>
      <c r="G14" s="7" t="n">
        <v>26871</v>
      </c>
    </row>
    <row r="15" customFormat="false" ht="15" hidden="false" customHeight="false" outlineLevel="0" collapsed="false">
      <c r="A15" s="6" t="s">
        <v>35</v>
      </c>
      <c r="B15" s="7" t="n">
        <v>3609</v>
      </c>
      <c r="C15" s="7" t="n">
        <v>2458</v>
      </c>
      <c r="D15" s="7" t="n">
        <v>2654</v>
      </c>
      <c r="E15" s="7" t="n">
        <v>2011</v>
      </c>
      <c r="F15" s="7" t="n">
        <v>1855</v>
      </c>
      <c r="G15" s="7" t="n">
        <v>1513</v>
      </c>
    </row>
    <row r="16" customFormat="false" ht="15" hidden="false" customHeight="false" outlineLevel="0" collapsed="false">
      <c r="A16" s="4" t="s">
        <v>36</v>
      </c>
      <c r="B16" s="8" t="n">
        <f aca="false">SUM(B13:B15)</f>
        <v>37894</v>
      </c>
      <c r="C16" s="8" t="n">
        <f aca="false">SUM(C13:C15)</f>
        <v>35862</v>
      </c>
      <c r="D16" s="8" t="n">
        <f aca="false">SUM(D13:D15)</f>
        <v>35540</v>
      </c>
      <c r="E16" s="8" t="n">
        <f aca="false">SUM(E13:E15)</f>
        <v>32537</v>
      </c>
      <c r="F16" s="8" t="n">
        <f aca="false">SUM(F13:F15)</f>
        <v>45982</v>
      </c>
      <c r="G16" s="8" t="n">
        <f aca="false">SUM(G13:G15)</f>
        <v>28384</v>
      </c>
    </row>
    <row r="17" customFormat="false" ht="15" hidden="false" customHeight="false" outlineLevel="0" collapsed="false">
      <c r="A17" s="4" t="s">
        <v>37</v>
      </c>
      <c r="B17" s="8" t="n">
        <f aca="false">B11+B16</f>
        <v>101082</v>
      </c>
      <c r="C17" s="8" t="n">
        <f aca="false">C11+C16</f>
        <v>97867</v>
      </c>
      <c r="D17" s="8" t="n">
        <f aca="false">D11+D16</f>
        <v>96212</v>
      </c>
      <c r="E17" s="8" t="n">
        <f aca="false">E11+E16</f>
        <v>91914</v>
      </c>
      <c r="F17" s="8" t="n">
        <f aca="false">F11+F16</f>
        <v>47903</v>
      </c>
      <c r="G17" s="8" t="n">
        <f aca="false">G11+G16</f>
        <v>46099</v>
      </c>
    </row>
    <row r="18" customFormat="false" ht="15" hidden="false" customHeight="false" outlineLevel="0" collapsed="false">
      <c r="A18" s="11" t="s">
        <v>38</v>
      </c>
    </row>
    <row r="19" customFormat="false" ht="15" hidden="false" customHeight="false" outlineLevel="0" collapsed="false">
      <c r="A19" s="9" t="s">
        <v>39</v>
      </c>
      <c r="B19" s="7" t="n">
        <v>0</v>
      </c>
      <c r="C19" s="7" t="n">
        <v>0</v>
      </c>
      <c r="D19" s="7" t="n">
        <v>0</v>
      </c>
      <c r="E19" s="7" t="n">
        <v>0</v>
      </c>
      <c r="F19" s="7" t="n">
        <v>-1813</v>
      </c>
      <c r="G19" s="7" t="n">
        <v>0</v>
      </c>
    </row>
    <row r="20" customFormat="false" ht="15" hidden="false" customHeight="false" outlineLevel="0" collapsed="false">
      <c r="A20" s="6" t="s">
        <v>40</v>
      </c>
      <c r="B20" s="7" t="n">
        <v>-17547</v>
      </c>
      <c r="C20" s="7" t="n">
        <v>-16211</v>
      </c>
      <c r="D20" s="7" t="n">
        <v>-15847</v>
      </c>
      <c r="E20" s="7" t="n">
        <v>-16246</v>
      </c>
      <c r="F20" s="7" t="n">
        <v>-12975</v>
      </c>
      <c r="G20" s="7" t="n">
        <v>-13767</v>
      </c>
    </row>
    <row r="21" customFormat="false" ht="15" hidden="false" customHeight="false" outlineLevel="0" collapsed="false">
      <c r="A21" s="6" t="s">
        <v>41</v>
      </c>
      <c r="B21" s="7" t="n">
        <v>-248</v>
      </c>
      <c r="C21" s="7" t="n">
        <v>-242</v>
      </c>
      <c r="D21" s="7" t="n">
        <v>-263</v>
      </c>
      <c r="E21" s="7" t="n">
        <v>-244</v>
      </c>
      <c r="F21" s="7" t="n">
        <v>-252</v>
      </c>
      <c r="G21" s="7" t="n">
        <v>-247</v>
      </c>
    </row>
    <row r="22" customFormat="false" ht="15" hidden="false" customHeight="false" outlineLevel="0" collapsed="false">
      <c r="A22" s="6" t="s">
        <v>42</v>
      </c>
      <c r="B22" s="7" t="n">
        <v>-4177</v>
      </c>
      <c r="C22" s="7" t="n">
        <v>-4210</v>
      </c>
      <c r="D22" s="7" t="n">
        <v>-4487</v>
      </c>
      <c r="E22" s="7" t="n">
        <v>-3692</v>
      </c>
      <c r="F22" s="7" t="n">
        <v>-3492</v>
      </c>
      <c r="G22" s="7" t="n">
        <v>-3107</v>
      </c>
    </row>
    <row r="23" customFormat="false" ht="15" hidden="false" customHeight="false" outlineLevel="0" collapsed="false">
      <c r="A23" s="6" t="s">
        <v>43</v>
      </c>
      <c r="B23" s="7" t="n">
        <v>-126</v>
      </c>
      <c r="C23" s="7" t="n">
        <v>-97</v>
      </c>
      <c r="D23" s="7" t="n">
        <v>-162</v>
      </c>
      <c r="E23" s="7" t="n">
        <v>-210</v>
      </c>
      <c r="F23" s="7" t="n">
        <v>0</v>
      </c>
      <c r="G23" s="7" t="n">
        <v>-685</v>
      </c>
    </row>
    <row r="24" customFormat="false" ht="15" hidden="false" customHeight="false" outlineLevel="0" collapsed="false">
      <c r="A24" s="6" t="s">
        <v>44</v>
      </c>
      <c r="B24" s="7" t="n">
        <v>0</v>
      </c>
      <c r="C24" s="7" t="n">
        <v>0</v>
      </c>
      <c r="D24" s="7" t="n">
        <v>0</v>
      </c>
      <c r="E24" s="7" t="n">
        <v>0</v>
      </c>
      <c r="F24" s="7" t="n">
        <v>0</v>
      </c>
      <c r="G24" s="7" t="n">
        <v>-4713</v>
      </c>
    </row>
    <row r="25" customFormat="false" ht="15" hidden="false" customHeight="false" outlineLevel="0" collapsed="false">
      <c r="A25" s="4" t="s">
        <v>45</v>
      </c>
      <c r="B25" s="8" t="n">
        <f aca="false">SUM(B19:B24)</f>
        <v>-22098</v>
      </c>
      <c r="C25" s="8" t="n">
        <f aca="false">SUM(C19:C24)</f>
        <v>-20760</v>
      </c>
      <c r="D25" s="8" t="n">
        <f aca="false">SUM(D19:D24)</f>
        <v>-20759</v>
      </c>
      <c r="E25" s="8" t="n">
        <f aca="false">SUM(E19:E24)</f>
        <v>-20392</v>
      </c>
      <c r="F25" s="8" t="n">
        <f aca="false">SUM(F19:F24)</f>
        <v>-18532</v>
      </c>
      <c r="G25" s="8" t="n">
        <f aca="false">SUM(G19:G24)</f>
        <v>-22519</v>
      </c>
    </row>
    <row r="26" customFormat="false" ht="15" hidden="false" customHeight="false" outlineLevel="0" collapsed="false">
      <c r="A26" s="4" t="s">
        <v>46</v>
      </c>
      <c r="B26" s="8" t="n">
        <f aca="false">B16+B25</f>
        <v>15796</v>
      </c>
      <c r="C26" s="8" t="n">
        <f aca="false">C16+C25</f>
        <v>15102</v>
      </c>
      <c r="D26" s="8" t="n">
        <f aca="false">D16+D25</f>
        <v>14781</v>
      </c>
      <c r="E26" s="8" t="n">
        <f aca="false">E16+E25</f>
        <v>12145</v>
      </c>
      <c r="F26" s="8" t="n">
        <f aca="false">F16+F25</f>
        <v>27450</v>
      </c>
      <c r="G26" s="8" t="n">
        <f aca="false">G16+G25</f>
        <v>5865</v>
      </c>
    </row>
    <row r="27" customFormat="false" ht="15" hidden="false" customHeight="false" outlineLevel="0" collapsed="false">
      <c r="A27" s="11" t="s">
        <v>47</v>
      </c>
    </row>
    <row r="28" customFormat="false" ht="15" hidden="false" customHeight="false" outlineLevel="0" collapsed="false">
      <c r="A28" s="6" t="s">
        <v>48</v>
      </c>
      <c r="B28" s="7" t="n">
        <v>-2195</v>
      </c>
      <c r="C28" s="7" t="n">
        <v>-1953</v>
      </c>
      <c r="D28" s="7" t="n">
        <v>-1724</v>
      </c>
      <c r="E28" s="7" t="n">
        <v>-1478</v>
      </c>
      <c r="F28" s="7" t="n">
        <v>-1225</v>
      </c>
      <c r="G28" s="7" t="n">
        <v>-916</v>
      </c>
    </row>
    <row r="29" customFormat="false" ht="15" hidden="false" customHeight="false" outlineLevel="0" collapsed="false">
      <c r="A29" s="6" t="s">
        <v>49</v>
      </c>
      <c r="B29" s="7" t="n">
        <v>-19901</v>
      </c>
      <c r="C29" s="7" t="n">
        <v>-17910</v>
      </c>
      <c r="D29" s="7" t="n">
        <v>-15939</v>
      </c>
      <c r="E29" s="7" t="n">
        <v>-11719</v>
      </c>
      <c r="F29" s="7" t="n">
        <v>-8966</v>
      </c>
      <c r="G29" s="7" t="n">
        <v>0</v>
      </c>
    </row>
    <row r="30" customFormat="false" ht="15" hidden="false" customHeight="false" outlineLevel="0" collapsed="false">
      <c r="A30" s="6" t="s">
        <v>50</v>
      </c>
      <c r="B30" s="7" t="n">
        <v>-826</v>
      </c>
      <c r="C30" s="7" t="n">
        <v>-625</v>
      </c>
      <c r="D30" s="7" t="n">
        <v>-470</v>
      </c>
      <c r="E30" s="7" t="n">
        <v>-263</v>
      </c>
      <c r="F30" s="7" t="n">
        <v>-52</v>
      </c>
      <c r="G30" s="7" t="n">
        <v>-44</v>
      </c>
    </row>
    <row r="31" customFormat="false" ht="15" hidden="false" customHeight="false" outlineLevel="0" collapsed="false">
      <c r="A31" s="4" t="s">
        <v>51</v>
      </c>
      <c r="B31" s="8" t="n">
        <f aca="false">SUM(B28:B30)</f>
        <v>-22922</v>
      </c>
      <c r="C31" s="8" t="n">
        <f aca="false">SUM(C28:C30)</f>
        <v>-20488</v>
      </c>
      <c r="D31" s="8" t="n">
        <f aca="false">SUM(D28:D30)</f>
        <v>-18133</v>
      </c>
      <c r="E31" s="8" t="n">
        <f aca="false">SUM(E28:E30)</f>
        <v>-13460</v>
      </c>
      <c r="F31" s="8" t="n">
        <f aca="false">SUM(F28:F30)</f>
        <v>-10243</v>
      </c>
      <c r="G31" s="8" t="n">
        <f aca="false">SUM(G28:G30)</f>
        <v>-960</v>
      </c>
    </row>
    <row r="32" customFormat="false" ht="15" hidden="false" customHeight="false" outlineLevel="0" collapsed="false">
      <c r="A32" s="4" t="s">
        <v>52</v>
      </c>
      <c r="B32" s="8" t="n">
        <f aca="false">B25+B31</f>
        <v>-45020</v>
      </c>
      <c r="C32" s="8" t="n">
        <f aca="false">C25+C31</f>
        <v>-41248</v>
      </c>
      <c r="D32" s="8" t="n">
        <f aca="false">D25+D31</f>
        <v>-38892</v>
      </c>
      <c r="E32" s="8" t="n">
        <f aca="false">E25+E31</f>
        <v>-33852</v>
      </c>
      <c r="F32" s="8" t="n">
        <f aca="false">F25+F31</f>
        <v>-28775</v>
      </c>
      <c r="G32" s="8" t="n">
        <f aca="false">G25+G31</f>
        <v>-23479</v>
      </c>
    </row>
    <row r="33" customFormat="false" ht="15" hidden="false" customHeight="false" outlineLevel="0" collapsed="false">
      <c r="A33" s="4" t="s">
        <v>53</v>
      </c>
      <c r="B33" s="8" t="n">
        <f aca="false">B17+B32</f>
        <v>56062</v>
      </c>
      <c r="C33" s="8" t="n">
        <f aca="false">C17+C32</f>
        <v>56619</v>
      </c>
      <c r="D33" s="8" t="n">
        <f aca="false">D17+D32</f>
        <v>57320</v>
      </c>
      <c r="E33" s="8" t="n">
        <f aca="false">E17+E32</f>
        <v>58062</v>
      </c>
      <c r="F33" s="8" t="n">
        <f aca="false">F17+F32</f>
        <v>19128</v>
      </c>
      <c r="G33" s="8" t="n">
        <f aca="false">G17+G32</f>
        <v>22620</v>
      </c>
    </row>
    <row r="34" customFormat="false" ht="15" hidden="false" customHeight="false" outlineLevel="0" collapsed="false">
      <c r="A34" s="11" t="s">
        <v>54</v>
      </c>
    </row>
    <row r="35" customFormat="false" ht="15" hidden="false" customHeight="false" outlineLevel="0" collapsed="false">
      <c r="A35" s="6" t="s">
        <v>55</v>
      </c>
      <c r="B35" s="7" t="n">
        <v>115</v>
      </c>
      <c r="C35" s="7" t="n">
        <v>116</v>
      </c>
      <c r="D35" s="7" t="n">
        <v>116</v>
      </c>
      <c r="E35" s="7" t="n">
        <v>117</v>
      </c>
      <c r="F35" s="7" t="n">
        <v>119</v>
      </c>
      <c r="G35" s="7" t="n">
        <v>121</v>
      </c>
    </row>
    <row r="36" customFormat="false" ht="15" hidden="false" customHeight="false" outlineLevel="0" collapsed="false">
      <c r="A36" s="6" t="s">
        <v>56</v>
      </c>
      <c r="B36" s="7" t="n">
        <v>3912</v>
      </c>
      <c r="C36" s="7" t="n">
        <v>4312</v>
      </c>
      <c r="D36" s="7" t="n">
        <v>4628</v>
      </c>
      <c r="E36" s="7" t="n">
        <v>4985</v>
      </c>
      <c r="F36" s="7" t="n">
        <v>5339</v>
      </c>
      <c r="G36" s="7" t="n">
        <v>5572</v>
      </c>
    </row>
    <row r="37" customFormat="false" ht="15" hidden="false" customHeight="false" outlineLevel="0" collapsed="false">
      <c r="A37" s="6" t="s">
        <v>57</v>
      </c>
      <c r="B37" s="7" t="n">
        <v>14595</v>
      </c>
      <c r="C37" s="7" t="n">
        <v>14595</v>
      </c>
      <c r="D37" s="7" t="n">
        <v>14595</v>
      </c>
      <c r="E37" s="7" t="n">
        <v>14595</v>
      </c>
      <c r="F37" s="7" t="n">
        <v>14595</v>
      </c>
      <c r="G37" s="7" t="n">
        <v>14595</v>
      </c>
    </row>
    <row r="38" customFormat="false" ht="15" hidden="false" customHeight="false" outlineLevel="0" collapsed="false">
      <c r="A38" s="6" t="s">
        <v>58</v>
      </c>
      <c r="B38" s="7" t="n">
        <v>-66928</v>
      </c>
      <c r="C38" s="7" t="n">
        <v>-66928</v>
      </c>
      <c r="D38" s="7" t="n">
        <v>-66928</v>
      </c>
      <c r="E38" s="7" t="n">
        <v>-66928</v>
      </c>
      <c r="F38" s="7" t="n">
        <v>-66928</v>
      </c>
      <c r="G38" s="7" t="n">
        <v>-66928</v>
      </c>
    </row>
    <row r="39" customFormat="false" ht="15" hidden="false" customHeight="false" outlineLevel="0" collapsed="false">
      <c r="A39" s="6" t="s">
        <v>59</v>
      </c>
      <c r="B39" s="7" t="n">
        <v>104368</v>
      </c>
      <c r="C39" s="7" t="n">
        <v>104524</v>
      </c>
      <c r="D39" s="7" t="n">
        <v>104909</v>
      </c>
      <c r="E39" s="7" t="n">
        <v>105293</v>
      </c>
      <c r="F39" s="7" t="n">
        <v>66003</v>
      </c>
      <c r="G39" s="7" t="n">
        <v>69260</v>
      </c>
    </row>
    <row r="40" customFormat="false" ht="15" hidden="false" customHeight="false" outlineLevel="0" collapsed="false">
      <c r="A40" s="4" t="s">
        <v>60</v>
      </c>
      <c r="B40" s="8" t="n">
        <f aca="false">SUM(B35:B39)</f>
        <v>56062</v>
      </c>
      <c r="C40" s="8" t="n">
        <f aca="false">SUM(C35:C39)</f>
        <v>56619</v>
      </c>
      <c r="D40" s="8" t="n">
        <f aca="false">SUM(D35:D39)</f>
        <v>57320</v>
      </c>
      <c r="E40" s="8" t="n">
        <f aca="false">SUM(E35:E39)</f>
        <v>58062</v>
      </c>
      <c r="F40" s="8" t="n">
        <f aca="false">SUM(F35:F39)</f>
        <v>19128</v>
      </c>
      <c r="G40" s="8" t="n">
        <f aca="false">SUM(G35:G39)</f>
        <v>22620</v>
      </c>
    </row>
    <row r="41" customFormat="false" ht="15" hidden="false" customHeight="false" outlineLevel="0" collapsed="false">
      <c r="A41" s="6" t="s">
        <v>61</v>
      </c>
      <c r="B41" s="12" t="str">
        <f aca="false">IF(ROUND(B33-B40,0)=0,"OK","MISMATCH")</f>
        <v>OK</v>
      </c>
      <c r="C41" s="12" t="str">
        <f aca="false">IF(ROUND(C33-C40,0)=0,"OK","MISMATCH")</f>
        <v>OK</v>
      </c>
      <c r="D41" s="12" t="str">
        <f aca="false">IF(ROUND(D33-D40,0)=0,"OK","MISMATCH")</f>
        <v>OK</v>
      </c>
      <c r="E41" s="12" t="str">
        <f aca="false">IF(ROUND(E33-E40,0)=0,"OK","MISMATCH")</f>
        <v>OK</v>
      </c>
      <c r="F41" s="12" t="str">
        <f aca="false">IF(ROUND(F33-F40,0)=0,"OK","MISMATCH")</f>
        <v>OK</v>
      </c>
      <c r="G41" s="12" t="str">
        <f aca="false">IF(ROUND(G33-G40,0)=0,"OK","MISMATCH")</f>
        <v>OK</v>
      </c>
    </row>
  </sheetData>
  <mergeCells count="1">
    <mergeCell ref="A2:G2"/>
  </mergeCells>
  <printOptions headings="false" gridLines="false" gridLinesSet="true" horizontalCentered="false" verticalCentered="false"/>
  <pageMargins left="0.75" right="0.75" top="1" bottom="1" header="0.511811023622047" footer="0.511811023622047"/>
  <pageSetup paperSize="1" scale="100" fitToWidth="1" fitToHeight="0" pageOrder="downThenOver" orientation="landscape" blackAndWhite="false" draft="false" cellComments="none" horizontalDpi="300" verticalDpi="300" copies="1"/>
  <headerFooter differentFirst="false" differentOddEven="false">
    <oddHeader/>
    <oddFooter/>
  </headerFooter>
  <legacy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true"/>
  </sheetPr>
  <dimension ref="A1:G26"/>
  <sheetViews>
    <sheetView showFormulas="false" showGridLines="true" showRowColHeaders="true" showZeros="true" rightToLeft="false" tabSelected="false" showOutlineSymbols="true" defaultGridColor="true" view="normal" topLeftCell="A1" colorId="64" zoomScale="100" zoomScaleNormal="100" zoomScalePageLayoutView="100" workbookViewId="0">
      <pane xSplit="1" ySplit="4" topLeftCell="B5" activePane="bottomRight" state="frozen"/>
      <selection pane="topLeft" activeCell="A1" activeCellId="0" sqref="A1"/>
      <selection pane="topRight" activeCell="B1" activeCellId="0" sqref="B1"/>
      <selection pane="bottomLeft" activeCell="A5" activeCellId="0" sqref="A5"/>
      <selection pane="bottomRight" activeCell="A1" activeCellId="0" sqref="A1"/>
    </sheetView>
  </sheetViews>
  <sheetFormatPr defaultColWidth="8.6796875" defaultRowHeight="15" zeroHeight="false" outlineLevelRow="0" outlineLevelCol="0"/>
  <cols>
    <col collapsed="false" customWidth="true" hidden="false" outlineLevel="0" max="1" min="1" style="0" width="54"/>
    <col collapsed="false" customWidth="true" hidden="false" outlineLevel="0" max="7" min="2" style="0" width="15"/>
  </cols>
  <sheetData>
    <row r="1" customFormat="false" ht="15" hidden="false" customHeight="false" outlineLevel="0" collapsed="false">
      <c r="A1" s="1" t="s">
        <v>62</v>
      </c>
    </row>
    <row r="2" customFormat="false" ht="33.75" hidden="false" customHeight="true" outlineLevel="0" collapsed="false">
      <c r="A2" s="2" t="s">
        <v>63</v>
      </c>
      <c r="B2" s="2"/>
      <c r="C2" s="2"/>
      <c r="D2" s="2"/>
      <c r="E2" s="2"/>
      <c r="F2" s="2"/>
      <c r="G2" s="2"/>
    </row>
    <row r="4" customFormat="false" ht="15" hidden="false" customHeight="false" outlineLevel="0" collapsed="false">
      <c r="B4" s="3" t="s">
        <v>2</v>
      </c>
      <c r="C4" s="3" t="s">
        <v>3</v>
      </c>
      <c r="D4" s="3" t="s">
        <v>4</v>
      </c>
      <c r="E4" s="3" t="s">
        <v>5</v>
      </c>
      <c r="F4" s="3" t="s">
        <v>6</v>
      </c>
      <c r="G4" s="3" t="s">
        <v>7</v>
      </c>
    </row>
    <row r="5" customFormat="false" ht="15" hidden="false" customHeight="false" outlineLevel="0" collapsed="false">
      <c r="A5" s="4" t="s">
        <v>64</v>
      </c>
      <c r="B5" s="5" t="n">
        <v>11025</v>
      </c>
      <c r="C5" s="5" t="n">
        <v>5140</v>
      </c>
      <c r="D5" s="5" t="n">
        <v>6006</v>
      </c>
      <c r="E5" s="5" t="n">
        <v>7512</v>
      </c>
      <c r="F5" s="5" t="n">
        <v>5082</v>
      </c>
      <c r="G5" s="5" t="n">
        <v>6598</v>
      </c>
    </row>
    <row r="7" customFormat="false" ht="15" hidden="false" customHeight="false" outlineLevel="0" collapsed="false">
      <c r="A7" s="6" t="s">
        <v>65</v>
      </c>
      <c r="B7" s="7" t="n">
        <v>-269</v>
      </c>
      <c r="C7" s="7" t="n">
        <v>-281</v>
      </c>
      <c r="D7" s="7" t="n">
        <v>-83</v>
      </c>
      <c r="E7" s="7" t="n">
        <v>-62</v>
      </c>
      <c r="F7" s="7" t="n">
        <v>-78</v>
      </c>
      <c r="G7" s="7" t="n">
        <v>-58</v>
      </c>
    </row>
    <row r="8" customFormat="false" ht="15" hidden="false" customHeight="false" outlineLevel="0" collapsed="false">
      <c r="A8" s="6" t="s">
        <v>66</v>
      </c>
      <c r="B8" s="7" t="n">
        <v>-820</v>
      </c>
      <c r="C8" s="7" t="n">
        <v>-339</v>
      </c>
      <c r="D8" s="7" t="n">
        <v>-199</v>
      </c>
      <c r="E8" s="7" t="n">
        <v>-247</v>
      </c>
      <c r="F8" s="7" t="n">
        <v>-111</v>
      </c>
      <c r="G8" s="7" t="n">
        <v>-41</v>
      </c>
    </row>
    <row r="9" customFormat="false" ht="15" hidden="false" customHeight="false" outlineLevel="0" collapsed="false">
      <c r="A9" s="6" t="s">
        <v>67</v>
      </c>
      <c r="B9" s="7" t="n">
        <v>-1273</v>
      </c>
      <c r="C9" s="7" t="n">
        <v>0</v>
      </c>
      <c r="D9" s="7" t="n">
        <v>0</v>
      </c>
      <c r="E9" s="7" t="n">
        <v>-30</v>
      </c>
      <c r="F9" s="7" t="n">
        <v>59</v>
      </c>
      <c r="G9" s="7" t="n">
        <v>59</v>
      </c>
    </row>
    <row r="10" customFormat="false" ht="15" hidden="false" customHeight="false" outlineLevel="0" collapsed="false">
      <c r="A10" s="6" t="s">
        <v>68</v>
      </c>
      <c r="B10" s="7" t="n">
        <v>10</v>
      </c>
      <c r="C10" s="7" t="n">
        <v>2</v>
      </c>
      <c r="D10" s="7" t="n">
        <v>13</v>
      </c>
      <c r="E10" s="7" t="n">
        <v>0</v>
      </c>
      <c r="F10" s="7" t="n">
        <v>0</v>
      </c>
      <c r="G10" s="7" t="n">
        <v>0</v>
      </c>
    </row>
    <row r="11" customFormat="false" ht="15" hidden="false" customHeight="false" outlineLevel="0" collapsed="false">
      <c r="A11" s="4" t="s">
        <v>69</v>
      </c>
      <c r="B11" s="8" t="n">
        <f aca="false">SUM(B7:B10)</f>
        <v>-2352</v>
      </c>
      <c r="C11" s="8" t="n">
        <f aca="false">SUM(C7:C10)</f>
        <v>-618</v>
      </c>
      <c r="D11" s="8" t="n">
        <f aca="false">SUM(D7:D10)</f>
        <v>-269</v>
      </c>
      <c r="E11" s="8" t="n">
        <f aca="false">SUM(E7:E10)</f>
        <v>-339</v>
      </c>
      <c r="F11" s="8" t="n">
        <f aca="false">SUM(F7:F10)</f>
        <v>-130</v>
      </c>
      <c r="G11" s="8" t="n">
        <f aca="false">SUM(G7:G10)</f>
        <v>-40</v>
      </c>
    </row>
    <row r="13" customFormat="false" ht="15" hidden="false" customHeight="false" outlineLevel="0" collapsed="false">
      <c r="A13" s="6" t="s">
        <v>70</v>
      </c>
      <c r="B13" s="7" t="n">
        <v>-3750</v>
      </c>
      <c r="C13" s="7" t="n">
        <v>-2000</v>
      </c>
      <c r="D13" s="7" t="n">
        <v>-2000</v>
      </c>
      <c r="E13" s="7" t="n">
        <v>-4250</v>
      </c>
      <c r="F13" s="7" t="n">
        <v>-2750</v>
      </c>
      <c r="G13" s="7" t="n">
        <v>-4250</v>
      </c>
    </row>
    <row r="14" customFormat="false" ht="15" hidden="false" customHeight="false" outlineLevel="0" collapsed="false">
      <c r="A14" s="6" t="s">
        <v>71</v>
      </c>
      <c r="B14" s="7" t="n">
        <v>-121</v>
      </c>
      <c r="C14" s="7" t="n">
        <v>-90</v>
      </c>
      <c r="D14" s="7" t="n">
        <v>0</v>
      </c>
      <c r="E14" s="7" t="n">
        <v>0</v>
      </c>
      <c r="F14" s="7" t="n">
        <v>-65</v>
      </c>
      <c r="G14" s="7" t="n">
        <v>-61</v>
      </c>
    </row>
    <row r="15" customFormat="false" ht="15" hidden="false" customHeight="false" outlineLevel="0" collapsed="false">
      <c r="A15" s="6" t="s">
        <v>72</v>
      </c>
      <c r="B15" s="7" t="n">
        <v>-558</v>
      </c>
      <c r="C15" s="7" t="n">
        <v>-166</v>
      </c>
      <c r="D15" s="7" t="n">
        <v>-264</v>
      </c>
      <c r="E15" s="7" t="n">
        <v>-266</v>
      </c>
      <c r="F15" s="7" t="n">
        <v>-245</v>
      </c>
      <c r="G15" s="7" t="n">
        <v>-257</v>
      </c>
    </row>
    <row r="16" customFormat="false" ht="15" hidden="false" customHeight="false" outlineLevel="0" collapsed="false">
      <c r="A16" s="6" t="s">
        <v>73</v>
      </c>
      <c r="B16" s="7" t="n">
        <v>-3199</v>
      </c>
      <c r="C16" s="7" t="n">
        <v>-3418</v>
      </c>
      <c r="D16" s="7" t="n">
        <v>-3277</v>
      </c>
      <c r="E16" s="7" t="n">
        <v>-3301</v>
      </c>
      <c r="F16" s="7" t="n">
        <v>-2050</v>
      </c>
      <c r="G16" s="7" t="n">
        <v>-2334</v>
      </c>
    </row>
    <row r="17" customFormat="false" ht="15" hidden="false" customHeight="false" outlineLevel="0" collapsed="false">
      <c r="A17" s="6" t="s">
        <v>74</v>
      </c>
      <c r="B17" s="7" t="n">
        <v>0</v>
      </c>
      <c r="C17" s="7" t="n">
        <v>1</v>
      </c>
      <c r="D17" s="7" t="n">
        <v>0</v>
      </c>
      <c r="E17" s="7" t="n">
        <v>1</v>
      </c>
      <c r="F17" s="7" t="n">
        <v>2</v>
      </c>
      <c r="G17" s="7" t="n">
        <v>2</v>
      </c>
    </row>
    <row r="18" customFormat="false" ht="15" hidden="false" customHeight="false" outlineLevel="0" collapsed="false">
      <c r="A18" s="6" t="s">
        <v>75</v>
      </c>
      <c r="B18" s="7" t="n">
        <v>0</v>
      </c>
      <c r="C18" s="7" t="n">
        <v>0</v>
      </c>
      <c r="D18" s="7" t="n">
        <v>0</v>
      </c>
      <c r="E18" s="7" t="n">
        <v>0</v>
      </c>
      <c r="F18" s="7" t="n">
        <v>0</v>
      </c>
      <c r="G18" s="7" t="n">
        <v>0</v>
      </c>
    </row>
    <row r="19" customFormat="false" ht="15" hidden="false" customHeight="false" outlineLevel="0" collapsed="false">
      <c r="A19" s="4" t="s">
        <v>76</v>
      </c>
      <c r="B19" s="8" t="n">
        <f aca="false">SUM(B13:B18)</f>
        <v>-7628</v>
      </c>
      <c r="C19" s="8" t="n">
        <f aca="false">SUM(C13:C18)</f>
        <v>-5673</v>
      </c>
      <c r="D19" s="8" t="n">
        <f aca="false">SUM(D13:D18)</f>
        <v>-5541</v>
      </c>
      <c r="E19" s="8" t="n">
        <f aca="false">SUM(E13:E18)</f>
        <v>-7816</v>
      </c>
      <c r="F19" s="8" t="n">
        <f aca="false">SUM(F13:F18)</f>
        <v>-5108</v>
      </c>
      <c r="G19" s="8" t="n">
        <f aca="false">SUM(G13:G18)</f>
        <v>-6900</v>
      </c>
    </row>
    <row r="21" customFormat="false" ht="15" hidden="false" customHeight="false" outlineLevel="0" collapsed="false">
      <c r="A21" s="4" t="s">
        <v>77</v>
      </c>
      <c r="B21" s="8" t="n">
        <f aca="false">B5+B11+B19</f>
        <v>1045</v>
      </c>
      <c r="C21" s="8" t="n">
        <f aca="false">C5+C11+C19</f>
        <v>-1151</v>
      </c>
      <c r="D21" s="8" t="n">
        <f aca="false">D5+D11+D19</f>
        <v>196</v>
      </c>
      <c r="E21" s="8" t="n">
        <f aca="false">E5+E11+E19</f>
        <v>-643</v>
      </c>
      <c r="F21" s="8" t="n">
        <f aca="false">F5+F11+F19</f>
        <v>-156</v>
      </c>
      <c r="G21" s="8" t="n">
        <f aca="false">G5+G11+G19</f>
        <v>-342</v>
      </c>
    </row>
    <row r="22" customFormat="false" ht="15" hidden="false" customHeight="false" outlineLevel="0" collapsed="false">
      <c r="A22" s="6" t="s">
        <v>78</v>
      </c>
      <c r="B22" s="7" t="n">
        <v>2564</v>
      </c>
      <c r="C22" s="7" t="n">
        <v>3609</v>
      </c>
      <c r="D22" s="7" t="n">
        <v>2458</v>
      </c>
      <c r="E22" s="7" t="n">
        <v>2654</v>
      </c>
      <c r="F22" s="7" t="n">
        <v>2011</v>
      </c>
      <c r="G22" s="7" t="n">
        <v>1855</v>
      </c>
    </row>
    <row r="23" customFormat="false" ht="15" hidden="false" customHeight="false" outlineLevel="0" collapsed="false">
      <c r="A23" s="4" t="s">
        <v>79</v>
      </c>
      <c r="B23" s="8" t="n">
        <f aca="false">B21+B22</f>
        <v>3609</v>
      </c>
      <c r="C23" s="8" t="n">
        <f aca="false">C21+C22</f>
        <v>2458</v>
      </c>
      <c r="D23" s="8" t="n">
        <f aca="false">D21+D22</f>
        <v>2654</v>
      </c>
      <c r="E23" s="8" t="n">
        <f aca="false">E21+E22</f>
        <v>2011</v>
      </c>
      <c r="F23" s="8" t="n">
        <f aca="false">F21+F22</f>
        <v>1855</v>
      </c>
      <c r="G23" s="8" t="n">
        <f aca="false">G21+G22</f>
        <v>1513</v>
      </c>
    </row>
    <row r="26" customFormat="false" ht="48" hidden="false" customHeight="true" outlineLevel="0" collapsed="false">
      <c r="A26" s="13" t="s">
        <v>80</v>
      </c>
      <c r="B26" s="13"/>
      <c r="C26" s="13"/>
      <c r="D26" s="13"/>
      <c r="E26" s="13"/>
      <c r="F26" s="13"/>
      <c r="G26" s="13"/>
    </row>
  </sheetData>
  <mergeCells count="2">
    <mergeCell ref="A2:G2"/>
    <mergeCell ref="A26:G26"/>
  </mergeCells>
  <printOptions headings="false" gridLines="false" gridLinesSet="true" horizontalCentered="false" verticalCentered="false"/>
  <pageMargins left="0.75" right="0.75" top="1" bottom="1" header="0.511811023622047" footer="0.511811023622047"/>
  <pageSetup paperSize="1" scale="100" fitToWidth="1" fitToHeight="0" pageOrder="downThenOver" orientation="landscape" blackAndWhite="false" draft="false" cellComments="none" horizontalDpi="300" verticalDpi="300" copies="1"/>
  <headerFooter differentFirst="false" differentOddEven="false">
    <oddHeader/>
    <oddFooter/>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true"/>
  </sheetPr>
  <dimension ref="A1:G63"/>
  <sheetViews>
    <sheetView showFormulas="false" showGridLines="true" showRowColHeaders="true" showZeros="true" rightToLeft="false" tabSelected="false" showOutlineSymbols="true" defaultGridColor="true" view="normal" topLeftCell="A1" colorId="64" zoomScale="100" zoomScaleNormal="100" zoomScalePageLayoutView="100" workbookViewId="0">
      <pane xSplit="1" ySplit="4" topLeftCell="B5" activePane="bottomRight" state="frozen"/>
      <selection pane="topLeft" activeCell="A1" activeCellId="0" sqref="A1"/>
      <selection pane="topRight" activeCell="B1" activeCellId="0" sqref="B1"/>
      <selection pane="bottomLeft" activeCell="A5" activeCellId="0" sqref="A5"/>
      <selection pane="bottomRight" activeCell="A1" activeCellId="0" sqref="A1"/>
    </sheetView>
  </sheetViews>
  <sheetFormatPr defaultColWidth="8.6796875" defaultRowHeight="15" zeroHeight="false" outlineLevelRow="0" outlineLevelCol="0"/>
  <cols>
    <col collapsed="false" customWidth="true" hidden="false" outlineLevel="0" max="1" min="1" style="0" width="66"/>
    <col collapsed="false" customWidth="true" hidden="false" outlineLevel="0" max="7" min="2" style="0" width="16"/>
  </cols>
  <sheetData>
    <row r="1" customFormat="false" ht="15" hidden="false" customHeight="false" outlineLevel="0" collapsed="false">
      <c r="A1" s="1" t="s">
        <v>81</v>
      </c>
    </row>
    <row r="2" customFormat="false" ht="54" hidden="false" customHeight="true" outlineLevel="0" collapsed="false">
      <c r="A2" s="2" t="s">
        <v>82</v>
      </c>
      <c r="B2" s="2"/>
      <c r="C2" s="2"/>
      <c r="D2" s="2"/>
      <c r="E2" s="2"/>
      <c r="F2" s="2"/>
      <c r="G2" s="2"/>
    </row>
    <row r="4" customFormat="false" ht="15" hidden="false" customHeight="false" outlineLevel="0" collapsed="false">
      <c r="B4" s="3" t="s">
        <v>2</v>
      </c>
      <c r="C4" s="3" t="s">
        <v>3</v>
      </c>
      <c r="D4" s="3" t="s">
        <v>4</v>
      </c>
      <c r="E4" s="3" t="s">
        <v>5</v>
      </c>
      <c r="F4" s="3" t="s">
        <v>6</v>
      </c>
      <c r="G4" s="3" t="s">
        <v>7</v>
      </c>
    </row>
    <row r="5" customFormat="false" ht="15" hidden="false" customHeight="false" outlineLevel="0" collapsed="false">
      <c r="A5" s="4" t="s">
        <v>83</v>
      </c>
      <c r="B5" s="14" t="n">
        <f aca="false">'Income Statement'!B9/'Income Statement'!B5</f>
        <v>0.138446483180428</v>
      </c>
      <c r="C5" s="14" t="n">
        <f aca="false">'Income Statement'!C9/'Income Statement'!C5</f>
        <v>0.106709117518679</v>
      </c>
      <c r="D5" s="14" t="n">
        <f aca="false">'Income Statement'!D9/'Income Statement'!D5</f>
        <v>0.114820984524758</v>
      </c>
      <c r="E5" s="14" t="n">
        <f aca="false">'Income Statement'!E9/'Income Statement'!E5</f>
        <v>0.0975991278174105</v>
      </c>
      <c r="F5" s="14" t="n">
        <f aca="false">'Income Statement'!F9/'Income Statement'!F5</f>
        <v>0.101584847313491</v>
      </c>
      <c r="G5" s="14" t="n">
        <f aca="false">'Income Statement'!G9/'Income Statement'!G5</f>
        <v>0.182154184251929</v>
      </c>
    </row>
    <row r="6" customFormat="false" ht="15" hidden="false" customHeight="false" outlineLevel="0" collapsed="false">
      <c r="A6" s="4" t="s">
        <v>84</v>
      </c>
      <c r="B6" s="5" t="n">
        <v>16292</v>
      </c>
      <c r="C6" s="5" t="n">
        <v>15452</v>
      </c>
      <c r="D6" s="5" t="n">
        <v>13285</v>
      </c>
      <c r="E6" s="5" t="n">
        <v>9708</v>
      </c>
      <c r="F6" s="5" t="n">
        <v>7111</v>
      </c>
      <c r="G6" s="5" t="n">
        <v>3200</v>
      </c>
    </row>
    <row r="7" customFormat="false" ht="15" hidden="false" customHeight="false" outlineLevel="0" collapsed="false">
      <c r="A7" s="6" t="s">
        <v>85</v>
      </c>
      <c r="B7" s="7" t="n">
        <v>1944</v>
      </c>
      <c r="C7" s="7" t="n">
        <v>1672</v>
      </c>
      <c r="D7" s="7" t="n">
        <v>1642</v>
      </c>
      <c r="E7" s="7" t="n">
        <v>1579</v>
      </c>
      <c r="F7" s="7" t="n">
        <v>1489</v>
      </c>
      <c r="G7" s="7" t="n">
        <v>678</v>
      </c>
    </row>
    <row r="8" customFormat="false" ht="15" hidden="false" customHeight="false" outlineLevel="0" collapsed="false">
      <c r="A8" s="4" t="s">
        <v>86</v>
      </c>
      <c r="B8" s="15" t="n">
        <f aca="false">'Income Statement'!B9+B7</f>
        <v>7603</v>
      </c>
      <c r="C8" s="15" t="n">
        <f aca="false">'Income Statement'!C9+C7</f>
        <v>5828</v>
      </c>
      <c r="D8" s="15" t="n">
        <f aca="false">'Income Statement'!D9+D7</f>
        <v>6398</v>
      </c>
      <c r="E8" s="15" t="n">
        <f aca="false">'Income Statement'!E9+E7</f>
        <v>5697</v>
      </c>
      <c r="F8" s="15" t="n">
        <f aca="false">'Income Statement'!F9+F7</f>
        <v>5431</v>
      </c>
      <c r="G8" s="15" t="n">
        <f aca="false">'Income Statement'!G9+G7</f>
        <v>7972</v>
      </c>
    </row>
    <row r="10" customFormat="false" ht="15" hidden="false" customHeight="false" outlineLevel="0" collapsed="false">
      <c r="A10" s="16" t="s">
        <v>87</v>
      </c>
    </row>
    <row r="44" customFormat="false" ht="15" hidden="false" customHeight="false" outlineLevel="0" collapsed="false">
      <c r="A44" s="17" t="s">
        <v>88</v>
      </c>
      <c r="B44" s="17"/>
      <c r="C44" s="17"/>
      <c r="D44" s="17"/>
      <c r="E44" s="17"/>
      <c r="F44" s="17"/>
      <c r="G44" s="17"/>
    </row>
    <row r="45" customFormat="false" ht="15" hidden="false" customHeight="false" outlineLevel="0" collapsed="false">
      <c r="A45" s="2" t="s">
        <v>89</v>
      </c>
      <c r="B45" s="2"/>
      <c r="C45" s="2"/>
      <c r="D45" s="2"/>
      <c r="E45" s="2"/>
      <c r="F45" s="2"/>
      <c r="G45" s="2"/>
    </row>
    <row r="46" customFormat="false" ht="15" hidden="false" customHeight="false" outlineLevel="0" collapsed="false">
      <c r="B46" s="3" t="s">
        <v>2</v>
      </c>
      <c r="C46" s="3" t="s">
        <v>3</v>
      </c>
      <c r="D46" s="3" t="s">
        <v>4</v>
      </c>
      <c r="E46" s="3" t="s">
        <v>5</v>
      </c>
      <c r="F46" s="3" t="s">
        <v>6</v>
      </c>
      <c r="G46" s="3" t="s">
        <v>7</v>
      </c>
    </row>
    <row r="47" customFormat="false" ht="15" hidden="false" customHeight="false" outlineLevel="0" collapsed="false">
      <c r="A47" s="6" t="s">
        <v>90</v>
      </c>
      <c r="B47" s="7" t="n">
        <v>29537</v>
      </c>
      <c r="C47" s="7" t="n">
        <v>26583</v>
      </c>
      <c r="D47" s="7" t="n">
        <v>28264</v>
      </c>
      <c r="E47" s="7" t="n">
        <v>27582</v>
      </c>
      <c r="F47" s="7" t="n">
        <v>22918</v>
      </c>
      <c r="G47" s="7" t="n">
        <v>23767</v>
      </c>
    </row>
    <row r="48" customFormat="false" ht="15" hidden="false" customHeight="false" outlineLevel="0" collapsed="false">
      <c r="A48" s="6" t="s">
        <v>91</v>
      </c>
      <c r="B48" s="7" t="n">
        <v>11338</v>
      </c>
      <c r="C48" s="7" t="n">
        <v>12364</v>
      </c>
      <c r="D48" s="7" t="n">
        <v>13157</v>
      </c>
      <c r="E48" s="7" t="n">
        <v>14611</v>
      </c>
      <c r="F48" s="7" t="n">
        <v>15887</v>
      </c>
      <c r="G48" s="7" t="n">
        <v>16276</v>
      </c>
    </row>
    <row r="49" customFormat="false" ht="15" hidden="false" customHeight="false" outlineLevel="0" collapsed="false">
      <c r="A49" s="4" t="s">
        <v>92</v>
      </c>
      <c r="B49" s="15" t="n">
        <f aca="false">SUM(B47:B48)</f>
        <v>40875</v>
      </c>
      <c r="C49" s="15" t="n">
        <f aca="false">SUM(C47:C48)</f>
        <v>38947</v>
      </c>
      <c r="D49" s="15" t="n">
        <f aca="false">SUM(D47:D48)</f>
        <v>41421</v>
      </c>
      <c r="E49" s="15" t="n">
        <f aca="false">SUM(E47:E48)</f>
        <v>42193</v>
      </c>
      <c r="F49" s="15" t="n">
        <f aca="false">SUM(F47:F48)</f>
        <v>38805</v>
      </c>
      <c r="G49" s="15" t="n">
        <f aca="false">SUM(G47:G48)</f>
        <v>40043</v>
      </c>
    </row>
    <row r="51" customFormat="false" ht="15" hidden="false" customHeight="false" outlineLevel="0" collapsed="false">
      <c r="A51" s="17" t="s">
        <v>93</v>
      </c>
      <c r="B51" s="17"/>
      <c r="C51" s="17"/>
      <c r="D51" s="17"/>
      <c r="E51" s="17"/>
      <c r="F51" s="17"/>
      <c r="G51" s="17"/>
    </row>
    <row r="52" customFormat="false" ht="61.5" hidden="false" customHeight="true" outlineLevel="0" collapsed="false">
      <c r="A52" s="2" t="s">
        <v>94</v>
      </c>
      <c r="B52" s="2"/>
      <c r="C52" s="2"/>
      <c r="D52" s="2"/>
      <c r="E52" s="2"/>
      <c r="F52" s="2"/>
      <c r="G52" s="2"/>
    </row>
    <row r="53" customFormat="false" ht="15" hidden="false" customHeight="false" outlineLevel="0" collapsed="false">
      <c r="A53" s="3"/>
      <c r="B53" s="3" t="s">
        <v>5</v>
      </c>
      <c r="C53" s="3" t="s">
        <v>6</v>
      </c>
      <c r="D53" s="3" t="s">
        <v>7</v>
      </c>
    </row>
    <row r="54" customFormat="false" ht="15" hidden="false" customHeight="false" outlineLevel="0" collapsed="false">
      <c r="A54" s="6" t="s">
        <v>95</v>
      </c>
      <c r="B54" s="18" t="n">
        <v>24649</v>
      </c>
      <c r="C54" s="18" t="n">
        <v>19487</v>
      </c>
      <c r="D54" s="18" t="n">
        <v>20424</v>
      </c>
    </row>
    <row r="55" customFormat="false" ht="15" hidden="false" customHeight="false" outlineLevel="0" collapsed="false">
      <c r="A55" s="9" t="s">
        <v>96</v>
      </c>
      <c r="B55" s="18" t="n">
        <v>2933</v>
      </c>
      <c r="C55" s="18" t="n">
        <v>3431</v>
      </c>
      <c r="D55" s="18" t="n">
        <v>3343</v>
      </c>
    </row>
    <row r="57" customFormat="false" ht="15" hidden="false" customHeight="false" outlineLevel="0" collapsed="false">
      <c r="A57" s="17" t="s">
        <v>97</v>
      </c>
      <c r="B57" s="17"/>
      <c r="C57" s="17"/>
      <c r="D57" s="17"/>
      <c r="E57" s="17"/>
      <c r="F57" s="17"/>
      <c r="G57" s="17"/>
    </row>
    <row r="58" customFormat="false" ht="15" hidden="false" customHeight="false" outlineLevel="0" collapsed="false">
      <c r="A58" s="3"/>
      <c r="B58" s="3" t="s">
        <v>5</v>
      </c>
      <c r="C58" s="3" t="s">
        <v>6</v>
      </c>
      <c r="D58" s="3" t="s">
        <v>7</v>
      </c>
    </row>
    <row r="59" customFormat="false" ht="15" hidden="false" customHeight="false" outlineLevel="0" collapsed="false">
      <c r="A59" s="6" t="s">
        <v>98</v>
      </c>
      <c r="B59" s="18" t="n">
        <v>173</v>
      </c>
      <c r="C59" s="18" t="n">
        <v>162</v>
      </c>
      <c r="D59" s="18" t="n">
        <v>136</v>
      </c>
    </row>
    <row r="60" customFormat="false" ht="15" hidden="false" customHeight="false" outlineLevel="0" collapsed="false">
      <c r="A60" s="6" t="s">
        <v>99</v>
      </c>
      <c r="B60" s="18" t="n">
        <v>13</v>
      </c>
      <c r="C60" s="18" t="n">
        <v>10</v>
      </c>
      <c r="D60" s="18" t="n">
        <v>13</v>
      </c>
    </row>
    <row r="61" customFormat="false" ht="15" hidden="false" customHeight="false" outlineLevel="0" collapsed="false">
      <c r="A61" s="6" t="s">
        <v>100</v>
      </c>
      <c r="B61" s="18" t="n">
        <v>78</v>
      </c>
      <c r="C61" s="18" t="n">
        <v>90</v>
      </c>
      <c r="D61" s="18" t="n">
        <v>94</v>
      </c>
    </row>
    <row r="62" customFormat="false" ht="15" hidden="false" customHeight="false" outlineLevel="0" collapsed="false">
      <c r="A62" s="6" t="s">
        <v>101</v>
      </c>
      <c r="B62" s="18" t="n">
        <v>21</v>
      </c>
      <c r="C62" s="18" t="n">
        <v>17</v>
      </c>
      <c r="D62" s="18" t="n">
        <v>18</v>
      </c>
    </row>
    <row r="63" customFormat="false" ht="15" hidden="false" customHeight="false" outlineLevel="0" collapsed="false">
      <c r="A63" s="4" t="s">
        <v>102</v>
      </c>
      <c r="B63" s="15" t="n">
        <f aca="false">SUM(B59:B62)</f>
        <v>285</v>
      </c>
      <c r="C63" s="15" t="n">
        <f aca="false">SUM(C59:C62)</f>
        <v>279</v>
      </c>
      <c r="D63" s="15" t="n">
        <f aca="false">SUM(D59:D62)</f>
        <v>261</v>
      </c>
    </row>
  </sheetData>
  <mergeCells count="6">
    <mergeCell ref="A2:G2"/>
    <mergeCell ref="A44:G44"/>
    <mergeCell ref="A45:G45"/>
    <mergeCell ref="A51:G51"/>
    <mergeCell ref="A52:G52"/>
    <mergeCell ref="A57:G57"/>
  </mergeCells>
  <printOptions headings="false" gridLines="false" gridLinesSet="true" horizontalCentered="false" verticalCentered="false"/>
  <pageMargins left="0.75" right="0.75" top="1" bottom="1" header="0.511811023622047" footer="0.511811023622047"/>
  <pageSetup paperSize="1" scale="100" fitToWidth="1" fitToHeight="0" pageOrder="downThenOver" orientation="landscape" blackAndWhite="false" draft="false" cellComments="none" horizontalDpi="300" verticalDpi="300" copies="1"/>
  <headerFooter differentFirst="false" differentOddEven="false">
    <oddHeader/>
    <oddFooter/>
  </headerFooter>
  <drawing r:id="rId2"/>
  <legacyDrawing r:id="rId3"/>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true"/>
  </sheetPr>
  <dimension ref="A1:H20"/>
  <sheetViews>
    <sheetView showFormulas="false" showGridLines="true" showRowColHeaders="true" showZeros="true" rightToLeft="false" tabSelected="false" showOutlineSymbols="true" defaultGridColor="true" view="normal" topLeftCell="A1" colorId="64" zoomScale="100" zoomScaleNormal="100" zoomScalePageLayoutView="100" workbookViewId="0">
      <pane xSplit="0" ySplit="4" topLeftCell="A5" activePane="bottomLeft" state="frozen"/>
      <selection pane="topLeft" activeCell="A1" activeCellId="0" sqref="A1"/>
      <selection pane="bottomLeft" activeCell="A1" activeCellId="0" sqref="A1"/>
    </sheetView>
  </sheetViews>
  <sheetFormatPr defaultColWidth="8.6796875" defaultRowHeight="15" zeroHeight="false" outlineLevelRow="0" outlineLevelCol="0"/>
  <cols>
    <col collapsed="false" customWidth="true" hidden="false" outlineLevel="0" max="1" min="1" style="0" width="14"/>
    <col collapsed="false" customWidth="true" hidden="false" outlineLevel="0" max="3" min="2" style="0" width="12"/>
    <col collapsed="false" customWidth="true" hidden="false" outlineLevel="0" max="4" min="4" style="0" width="16"/>
    <col collapsed="false" customWidth="true" hidden="false" outlineLevel="0" max="5" min="5" style="0" width="90"/>
  </cols>
  <sheetData>
    <row r="1" customFormat="false" ht="15" hidden="false" customHeight="false" outlineLevel="0" collapsed="false">
      <c r="A1" s="1" t="s">
        <v>103</v>
      </c>
    </row>
    <row r="2" customFormat="false" ht="33.75" hidden="false" customHeight="true" outlineLevel="0" collapsed="false">
      <c r="A2" s="2" t="s">
        <v>104</v>
      </c>
      <c r="B2" s="2"/>
      <c r="C2" s="2"/>
      <c r="D2" s="2"/>
      <c r="E2" s="2"/>
      <c r="F2" s="2"/>
      <c r="G2" s="2"/>
      <c r="H2" s="2"/>
    </row>
    <row r="4" customFormat="false" ht="30" hidden="false" customHeight="true" outlineLevel="0" collapsed="false">
      <c r="A4" s="19" t="s">
        <v>105</v>
      </c>
      <c r="B4" s="19" t="s">
        <v>106</v>
      </c>
      <c r="C4" s="19" t="s">
        <v>107</v>
      </c>
      <c r="D4" s="19" t="s">
        <v>108</v>
      </c>
      <c r="E4" s="19" t="s">
        <v>109</v>
      </c>
    </row>
    <row r="5" customFormat="false" ht="169.5" hidden="false" customHeight="true" outlineLevel="0" collapsed="false">
      <c r="A5" s="20" t="s">
        <v>2</v>
      </c>
      <c r="B5" s="21" t="n">
        <v>4</v>
      </c>
      <c r="C5" s="21" t="n">
        <v>6</v>
      </c>
      <c r="D5" s="22" t="n">
        <v>-0.2</v>
      </c>
      <c r="E5" s="23" t="s">
        <v>110</v>
      </c>
    </row>
    <row r="6" customFormat="false" ht="169.5" hidden="false" customHeight="true" outlineLevel="0" collapsed="false">
      <c r="A6" s="20" t="s">
        <v>3</v>
      </c>
      <c r="B6" s="21" t="n">
        <v>5</v>
      </c>
      <c r="C6" s="21" t="n">
        <v>6</v>
      </c>
      <c r="D6" s="22" t="n">
        <v>0.2</v>
      </c>
      <c r="E6" s="23" t="s">
        <v>111</v>
      </c>
    </row>
    <row r="7" customFormat="false" ht="169.5" hidden="false" customHeight="true" outlineLevel="0" collapsed="false">
      <c r="A7" s="20" t="s">
        <v>4</v>
      </c>
      <c r="B7" s="21" t="n">
        <v>5</v>
      </c>
      <c r="C7" s="21" t="n">
        <v>6</v>
      </c>
      <c r="D7" s="22" t="n">
        <v>0.6</v>
      </c>
      <c r="E7" s="23" t="s">
        <v>112</v>
      </c>
    </row>
    <row r="8" customFormat="false" ht="169.5" hidden="false" customHeight="true" outlineLevel="0" collapsed="false">
      <c r="A8" s="20" t="s">
        <v>5</v>
      </c>
      <c r="B8" s="21" t="n">
        <v>5</v>
      </c>
      <c r="C8" s="21" t="n">
        <v>6</v>
      </c>
      <c r="D8" s="22" t="n">
        <v>0.6</v>
      </c>
      <c r="E8" s="23" t="s">
        <v>113</v>
      </c>
    </row>
    <row r="9" customFormat="false" ht="169.5" hidden="false" customHeight="true" outlineLevel="0" collapsed="false">
      <c r="A9" s="20" t="s">
        <v>6</v>
      </c>
      <c r="B9" s="21" t="n">
        <v>3</v>
      </c>
      <c r="C9" s="21" t="n">
        <v>5</v>
      </c>
      <c r="D9" s="22" t="n">
        <v>-39.1</v>
      </c>
      <c r="E9" s="23" t="s">
        <v>114</v>
      </c>
    </row>
    <row r="10" customFormat="false" ht="169.5" hidden="false" customHeight="true" outlineLevel="0" collapsed="false">
      <c r="A10" s="20" t="s">
        <v>7</v>
      </c>
      <c r="B10" s="21" t="n">
        <v>7</v>
      </c>
      <c r="C10" s="21" t="n">
        <v>7</v>
      </c>
      <c r="D10" s="22" t="n">
        <v>4.4</v>
      </c>
      <c r="E10" s="23" t="s">
        <v>115</v>
      </c>
    </row>
    <row r="12" customFormat="false" ht="15" hidden="false" customHeight="false" outlineLevel="0" collapsed="false">
      <c r="A12" s="24" t="s">
        <v>116</v>
      </c>
    </row>
    <row r="13" customFormat="false" ht="109.5" hidden="false" customHeight="true" outlineLevel="0" collapsed="false">
      <c r="A13" s="25" t="s">
        <v>117</v>
      </c>
      <c r="B13" s="25"/>
      <c r="C13" s="25"/>
      <c r="D13" s="25"/>
      <c r="E13" s="25"/>
    </row>
    <row r="15" customFormat="false" ht="15" hidden="false" customHeight="false" outlineLevel="0" collapsed="false">
      <c r="A15" s="26" t="s">
        <v>118</v>
      </c>
    </row>
    <row r="16" customFormat="false" ht="54" hidden="false" customHeight="true" outlineLevel="0" collapsed="false">
      <c r="A16" s="27" t="s">
        <v>119</v>
      </c>
      <c r="B16" s="27"/>
      <c r="C16" s="27"/>
      <c r="D16" s="27"/>
      <c r="E16" s="27"/>
    </row>
    <row r="17" customFormat="false" ht="54" hidden="false" customHeight="true" outlineLevel="0" collapsed="false">
      <c r="A17" s="27" t="s">
        <v>120</v>
      </c>
      <c r="B17" s="27"/>
      <c r="C17" s="27"/>
      <c r="D17" s="27"/>
      <c r="E17" s="27"/>
    </row>
    <row r="18" customFormat="false" ht="54" hidden="false" customHeight="true" outlineLevel="0" collapsed="false">
      <c r="A18" s="27" t="s">
        <v>121</v>
      </c>
      <c r="B18" s="27"/>
      <c r="C18" s="27"/>
      <c r="D18" s="27"/>
      <c r="E18" s="27"/>
    </row>
    <row r="19" customFormat="false" ht="54" hidden="false" customHeight="true" outlineLevel="0" collapsed="false">
      <c r="A19" s="27" t="s">
        <v>122</v>
      </c>
      <c r="B19" s="27"/>
      <c r="C19" s="27"/>
      <c r="D19" s="27"/>
      <c r="E19" s="27"/>
    </row>
    <row r="20" customFormat="false" ht="54" hidden="false" customHeight="true" outlineLevel="0" collapsed="false">
      <c r="A20" s="27" t="s">
        <v>123</v>
      </c>
      <c r="B20" s="27"/>
      <c r="C20" s="27"/>
      <c r="D20" s="27"/>
      <c r="E20" s="27"/>
    </row>
  </sheetData>
  <mergeCells count="7">
    <mergeCell ref="A2:H2"/>
    <mergeCell ref="A13:E13"/>
    <mergeCell ref="A16:E16"/>
    <mergeCell ref="A17:E17"/>
    <mergeCell ref="A18:E18"/>
    <mergeCell ref="A19:E19"/>
    <mergeCell ref="A20:E20"/>
  </mergeCells>
  <printOptions headings="false" gridLines="false" gridLinesSet="true" horizontalCentered="false" verticalCentered="false"/>
  <pageMargins left="0.75" right="0.75" top="1" bottom="1" header="0.511811023622047" footer="0.511811023622047"/>
  <pageSetup paperSize="1" scale="100" fitToWidth="1" fitToHeight="0" pageOrder="downThenOver" orientation="landscape" blackAndWhite="false" draft="false" cellComments="none" horizontalDpi="300" verticalDpi="300" copies="1"/>
  <headerFooter differentFirst="false" differentOddEven="false">
    <oddHeader/>
    <oddFooter/>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true"/>
  </sheetPr>
  <dimension ref="A1:F129"/>
  <sheetViews>
    <sheetView showFormulas="false" showGridLines="true" showRowColHeaders="true" showZeros="true" rightToLeft="false" tabSelected="false" showOutlineSymbols="true" defaultGridColor="true" view="normal" topLeftCell="A1" colorId="64" zoomScale="100" zoomScaleNormal="100" zoomScalePageLayoutView="100" workbookViewId="0">
      <selection pane="topLeft" activeCell="A1" activeCellId="0" sqref="A1"/>
    </sheetView>
  </sheetViews>
  <sheetFormatPr defaultColWidth="8.6796875" defaultRowHeight="15" zeroHeight="false" outlineLevelRow="0" outlineLevelCol="0"/>
  <cols>
    <col collapsed="false" customWidth="true" hidden="false" outlineLevel="0" max="1" min="1" style="0" width="46"/>
    <col collapsed="false" customWidth="true" hidden="false" outlineLevel="0" max="2" min="2" style="0" width="16"/>
    <col collapsed="false" customWidth="true" hidden="false" outlineLevel="0" max="3" min="3" style="0" width="14"/>
    <col collapsed="false" customWidth="true" hidden="false" outlineLevel="0" max="4" min="4" style="0" width="15"/>
    <col collapsed="false" customWidth="true" hidden="false" outlineLevel="0" max="5" min="5" style="0" width="46"/>
    <col collapsed="false" customWidth="true" hidden="false" outlineLevel="0" max="6" min="6" style="0" width="16"/>
  </cols>
  <sheetData>
    <row r="1" customFormat="false" ht="15" hidden="false" customHeight="false" outlineLevel="0" collapsed="false">
      <c r="A1" s="1" t="s">
        <v>124</v>
      </c>
    </row>
    <row r="2" customFormat="false" ht="67.5" hidden="false" customHeight="true" outlineLevel="0" collapsed="false">
      <c r="A2" s="28" t="s">
        <v>125</v>
      </c>
      <c r="B2" s="28"/>
      <c r="C2" s="28"/>
      <c r="D2" s="28"/>
      <c r="E2" s="28"/>
      <c r="F2" s="28"/>
    </row>
    <row r="4" customFormat="false" ht="15" hidden="false" customHeight="false" outlineLevel="0" collapsed="false">
      <c r="A4" s="17" t="s">
        <v>126</v>
      </c>
      <c r="B4" s="17"/>
      <c r="C4" s="17"/>
      <c r="D4" s="17"/>
      <c r="E4" s="17"/>
      <c r="F4" s="17"/>
    </row>
    <row r="5" customFormat="false" ht="15" hidden="false" customHeight="false" outlineLevel="0" collapsed="false">
      <c r="A5" s="6" t="s">
        <v>127</v>
      </c>
      <c r="B5" s="15" t="n">
        <f aca="false">AVERAGE('Company KPIs'!E8:G8)</f>
        <v>6366.66666666667</v>
      </c>
    </row>
    <row r="6" customFormat="false" ht="15" hidden="false" customHeight="false" outlineLevel="0" collapsed="false">
      <c r="A6" s="29" t="s">
        <v>128</v>
      </c>
      <c r="B6" s="30" t="n">
        <f aca="false">'Company KPIs'!G8</f>
        <v>7972</v>
      </c>
    </row>
    <row r="7" customFormat="false" ht="48" hidden="false" customHeight="true" outlineLevel="0" collapsed="false">
      <c r="A7" s="2" t="s">
        <v>129</v>
      </c>
      <c r="B7" s="2"/>
      <c r="C7" s="2"/>
      <c r="D7" s="2"/>
      <c r="E7" s="2"/>
      <c r="F7" s="2"/>
    </row>
    <row r="8" customFormat="false" ht="15" hidden="false" customHeight="false" outlineLevel="0" collapsed="false">
      <c r="A8" s="6" t="s">
        <v>130</v>
      </c>
      <c r="B8" s="15" t="n">
        <f aca="false">'Income Statement'!G5</f>
        <v>40043</v>
      </c>
    </row>
    <row r="9" customFormat="false" ht="15" hidden="false" customHeight="false" outlineLevel="0" collapsed="false">
      <c r="A9" s="6" t="s">
        <v>131</v>
      </c>
      <c r="B9" s="15" t="n">
        <f aca="false">'Company KPIs'!G6</f>
        <v>3200</v>
      </c>
    </row>
    <row r="10" customFormat="false" ht="15" hidden="false" customHeight="false" outlineLevel="0" collapsed="false">
      <c r="A10" s="6" t="s">
        <v>132</v>
      </c>
      <c r="B10" s="15" t="n">
        <v>48226103</v>
      </c>
    </row>
    <row r="11" customFormat="false" ht="27.75" hidden="false" customHeight="true" outlineLevel="0" collapsed="false">
      <c r="A11" s="31" t="s">
        <v>133</v>
      </c>
      <c r="B11" s="31"/>
      <c r="C11" s="31"/>
      <c r="D11" s="31"/>
      <c r="E11" s="31"/>
      <c r="F11" s="31"/>
    </row>
    <row r="13" customFormat="false" ht="15" hidden="false" customHeight="false" outlineLevel="0" collapsed="false">
      <c r="A13" s="17" t="s">
        <v>134</v>
      </c>
      <c r="B13" s="17"/>
      <c r="C13" s="17"/>
      <c r="D13" s="17"/>
      <c r="E13" s="17"/>
      <c r="F13" s="17"/>
    </row>
    <row r="14" customFormat="false" ht="25.5" hidden="false" customHeight="true" outlineLevel="0" collapsed="false">
      <c r="A14" s="32" t="s">
        <v>135</v>
      </c>
      <c r="B14" s="32" t="s">
        <v>136</v>
      </c>
      <c r="C14" s="32" t="s">
        <v>137</v>
      </c>
      <c r="D14" s="32" t="s">
        <v>138</v>
      </c>
      <c r="E14" s="32" t="s">
        <v>139</v>
      </c>
    </row>
    <row r="15" customFormat="false" ht="90" hidden="false" customHeight="true" outlineLevel="0" collapsed="false">
      <c r="A15" s="6" t="s">
        <v>140</v>
      </c>
      <c r="B15" s="33" t="n">
        <v>3.5</v>
      </c>
      <c r="C15" s="33" t="n">
        <v>5</v>
      </c>
      <c r="D15" s="33" t="n">
        <v>7</v>
      </c>
      <c r="E15" s="34" t="s">
        <v>141</v>
      </c>
    </row>
    <row r="16" customFormat="false" ht="90" hidden="false" customHeight="true" outlineLevel="0" collapsed="false">
      <c r="A16" s="6" t="s">
        <v>142</v>
      </c>
      <c r="B16" s="33" t="n">
        <v>0.3</v>
      </c>
      <c r="C16" s="33" t="n">
        <v>0.5</v>
      </c>
      <c r="D16" s="33" t="n">
        <v>0.8</v>
      </c>
      <c r="E16" s="34" t="s">
        <v>143</v>
      </c>
    </row>
    <row r="18" customFormat="false" ht="15" hidden="false" customHeight="false" outlineLevel="0" collapsed="false">
      <c r="A18" s="17" t="s">
        <v>144</v>
      </c>
      <c r="B18" s="17"/>
      <c r="C18" s="17"/>
      <c r="D18" s="17"/>
      <c r="E18" s="17"/>
      <c r="F18" s="17"/>
    </row>
    <row r="19" customFormat="false" ht="15" hidden="false" customHeight="false" outlineLevel="0" collapsed="false">
      <c r="A19" s="3"/>
      <c r="B19" s="3" t="s">
        <v>145</v>
      </c>
      <c r="C19" s="3" t="s">
        <v>146</v>
      </c>
      <c r="D19" s="3" t="s">
        <v>147</v>
      </c>
    </row>
    <row r="20" customFormat="false" ht="15" hidden="false" customHeight="false" outlineLevel="0" collapsed="false">
      <c r="A20" s="11" t="s">
        <v>148</v>
      </c>
    </row>
    <row r="21" customFormat="false" ht="15" hidden="false" customHeight="false" outlineLevel="0" collapsed="false">
      <c r="A21" s="6" t="s">
        <v>149</v>
      </c>
      <c r="B21" s="35" t="n">
        <f aca="false">$B$5*B15</f>
        <v>22283.3333333333</v>
      </c>
      <c r="C21" s="35" t="n">
        <f aca="false">$B$5*C15</f>
        <v>31833.3333333333</v>
      </c>
      <c r="D21" s="35" t="n">
        <f aca="false">$B$5*D15</f>
        <v>44566.6666666667</v>
      </c>
    </row>
    <row r="22" customFormat="false" ht="15" hidden="false" customHeight="false" outlineLevel="0" collapsed="false">
      <c r="A22" s="6" t="s">
        <v>150</v>
      </c>
      <c r="B22" s="35" t="n">
        <f aca="false">B21-$B$9</f>
        <v>19083.3333333333</v>
      </c>
      <c r="C22" s="35" t="n">
        <f aca="false">C21-$B$9</f>
        <v>28633.3333333333</v>
      </c>
      <c r="D22" s="35" t="n">
        <f aca="false">D21-$B$9</f>
        <v>41366.6666666667</v>
      </c>
    </row>
    <row r="23" customFormat="false" ht="16.15" hidden="false" customHeight="false" outlineLevel="0" collapsed="false">
      <c r="A23" s="36" t="s">
        <v>151</v>
      </c>
      <c r="B23" s="37" t="n">
        <f aca="false">B22*1000/$B$10*100</f>
        <v>39.5705482015276</v>
      </c>
      <c r="C23" s="37" t="n">
        <f aca="false">C22*1000/$B$10*100</f>
        <v>59.3731020176632</v>
      </c>
      <c r="D23" s="37" t="n">
        <f aca="false">D22*1000/$B$10*100</f>
        <v>85.7765071058441</v>
      </c>
    </row>
    <row r="25" customFormat="false" ht="15" hidden="false" customHeight="false" outlineLevel="0" collapsed="false">
      <c r="A25" s="11" t="s">
        <v>152</v>
      </c>
    </row>
    <row r="26" customFormat="false" ht="15" hidden="false" customHeight="false" outlineLevel="0" collapsed="false">
      <c r="A26" s="6" t="s">
        <v>149</v>
      </c>
      <c r="B26" s="35" t="n">
        <f aca="false">$B$8*B16</f>
        <v>12012.9</v>
      </c>
      <c r="C26" s="35" t="n">
        <f aca="false">$B$8*C16</f>
        <v>20021.5</v>
      </c>
      <c r="D26" s="35" t="n">
        <f aca="false">$B$8*D16</f>
        <v>32034.4</v>
      </c>
    </row>
    <row r="27" customFormat="false" ht="15" hidden="false" customHeight="false" outlineLevel="0" collapsed="false">
      <c r="A27" s="6" t="s">
        <v>150</v>
      </c>
      <c r="B27" s="35" t="n">
        <f aca="false">B26-$B$9</f>
        <v>8812.9</v>
      </c>
      <c r="C27" s="35" t="n">
        <f aca="false">C26-$B$9</f>
        <v>16821.5</v>
      </c>
      <c r="D27" s="35" t="n">
        <f aca="false">D26-$B$9</f>
        <v>28834.4</v>
      </c>
    </row>
    <row r="28" customFormat="false" ht="16.15" hidden="false" customHeight="false" outlineLevel="0" collapsed="false">
      <c r="A28" s="36" t="s">
        <v>151</v>
      </c>
      <c r="B28" s="37" t="n">
        <f aca="false">B27*1000/$B$10*100</f>
        <v>18.2741284320651</v>
      </c>
      <c r="C28" s="37" t="n">
        <f aca="false">C27*1000/$B$10*100</f>
        <v>34.8804878553011</v>
      </c>
      <c r="D28" s="37" t="n">
        <f aca="false">D27*1000/$B$10*100</f>
        <v>59.7900269901551</v>
      </c>
    </row>
    <row r="31" customFormat="false" ht="15" hidden="false" customHeight="false" outlineLevel="0" collapsed="false">
      <c r="A31" s="38" t="s">
        <v>153</v>
      </c>
      <c r="B31" s="38"/>
      <c r="C31" s="38"/>
      <c r="D31" s="38"/>
      <c r="E31" s="38"/>
      <c r="F31" s="38"/>
    </row>
    <row r="32" customFormat="false" ht="15" hidden="false" customHeight="false" outlineLevel="0" collapsed="false">
      <c r="A32" s="3"/>
      <c r="B32" s="3" t="s">
        <v>145</v>
      </c>
      <c r="C32" s="3" t="s">
        <v>146</v>
      </c>
      <c r="D32" s="3" t="s">
        <v>147</v>
      </c>
    </row>
    <row r="33" customFormat="false" ht="16.15" hidden="false" customHeight="false" outlineLevel="0" collapsed="false">
      <c r="A33" s="36" t="s">
        <v>154</v>
      </c>
      <c r="B33" s="39" t="n">
        <f aca="false">B23</f>
        <v>39.5705482015276</v>
      </c>
      <c r="C33" s="39" t="n">
        <f aca="false">C23</f>
        <v>59.3731020176632</v>
      </c>
      <c r="D33" s="39" t="n">
        <f aca="false">D23</f>
        <v>85.7765071058441</v>
      </c>
    </row>
    <row r="34" customFormat="false" ht="15" hidden="false" customHeight="false" outlineLevel="0" collapsed="false">
      <c r="A34" s="40" t="s">
        <v>155</v>
      </c>
      <c r="B34" s="41" t="n">
        <f aca="false">B28</f>
        <v>18.2741284320651</v>
      </c>
      <c r="C34" s="41" t="n">
        <f aca="false">C28</f>
        <v>34.8804878553011</v>
      </c>
      <c r="D34" s="41" t="n">
        <f aca="false">D28</f>
        <v>59.7900269901551</v>
      </c>
    </row>
    <row r="36" customFormat="false" ht="48" hidden="false" customHeight="true" outlineLevel="0" collapsed="false">
      <c r="A36" s="25" t="s">
        <v>156</v>
      </c>
      <c r="B36" s="25"/>
      <c r="C36" s="25"/>
      <c r="D36" s="25"/>
      <c r="E36" s="25"/>
      <c r="F36" s="25"/>
    </row>
    <row r="37" customFormat="false" ht="48" hidden="false" customHeight="true" outlineLevel="0" collapsed="false">
      <c r="A37" s="25" t="s">
        <v>157</v>
      </c>
      <c r="B37" s="25"/>
      <c r="C37" s="25"/>
      <c r="D37" s="25"/>
      <c r="E37" s="25"/>
      <c r="F37" s="25"/>
    </row>
    <row r="38" customFormat="false" ht="48" hidden="false" customHeight="true" outlineLevel="0" collapsed="false">
      <c r="A38" s="25" t="s">
        <v>158</v>
      </c>
      <c r="B38" s="25"/>
      <c r="C38" s="25"/>
      <c r="D38" s="25"/>
      <c r="E38" s="25"/>
      <c r="F38" s="25"/>
    </row>
    <row r="39" customFormat="false" ht="48" hidden="false" customHeight="true" outlineLevel="0" collapsed="false">
      <c r="A39" s="25" t="s">
        <v>159</v>
      </c>
      <c r="B39" s="25"/>
      <c r="C39" s="25"/>
      <c r="D39" s="25"/>
      <c r="E39" s="25"/>
      <c r="F39" s="25"/>
    </row>
    <row r="40" customFormat="false" ht="48" hidden="false" customHeight="true" outlineLevel="0" collapsed="false">
      <c r="A40" s="25" t="s">
        <v>160</v>
      </c>
      <c r="B40" s="25"/>
      <c r="C40" s="25"/>
      <c r="D40" s="25"/>
      <c r="E40" s="25"/>
      <c r="F40" s="25"/>
    </row>
    <row r="41" customFormat="false" ht="48" hidden="false" customHeight="true" outlineLevel="0" collapsed="false">
      <c r="A41" s="25" t="s">
        <v>161</v>
      </c>
      <c r="B41" s="25"/>
      <c r="C41" s="25"/>
      <c r="D41" s="25"/>
      <c r="E41" s="25"/>
      <c r="F41" s="25"/>
    </row>
    <row r="42" customFormat="false" ht="48" hidden="false" customHeight="true" outlineLevel="0" collapsed="false">
      <c r="A42" s="25" t="s">
        <v>162</v>
      </c>
      <c r="B42" s="25"/>
      <c r="C42" s="25"/>
      <c r="D42" s="25"/>
      <c r="E42" s="25"/>
      <c r="F42" s="25"/>
    </row>
    <row r="44" customFormat="false" ht="15" hidden="false" customHeight="false" outlineLevel="0" collapsed="false">
      <c r="A44" s="38" t="s">
        <v>163</v>
      </c>
      <c r="B44" s="38"/>
      <c r="C44" s="38"/>
      <c r="D44" s="38"/>
      <c r="E44" s="38"/>
      <c r="F44" s="38"/>
    </row>
    <row r="45" customFormat="false" ht="75.75" hidden="false" customHeight="true" outlineLevel="0" collapsed="false">
      <c r="A45" s="28" t="s">
        <v>164</v>
      </c>
      <c r="B45" s="28"/>
      <c r="C45" s="28"/>
      <c r="D45" s="28"/>
      <c r="E45" s="28"/>
      <c r="F45" s="28"/>
    </row>
    <row r="47" customFormat="false" ht="15" hidden="false" customHeight="false" outlineLevel="0" collapsed="false">
      <c r="A47" s="17" t="s">
        <v>165</v>
      </c>
      <c r="B47" s="17"/>
      <c r="C47" s="17"/>
      <c r="D47" s="17"/>
      <c r="E47" s="17"/>
      <c r="F47" s="17"/>
    </row>
    <row r="48" customFormat="false" ht="15" hidden="false" customHeight="false" outlineLevel="0" collapsed="false">
      <c r="A48" s="42" t="s">
        <v>166</v>
      </c>
      <c r="B48" s="42"/>
      <c r="C48" s="42"/>
      <c r="D48" s="42"/>
      <c r="E48" s="42"/>
      <c r="F48" s="42"/>
    </row>
    <row r="49" customFormat="false" ht="67.5" hidden="false" customHeight="true" outlineLevel="0" collapsed="false">
      <c r="A49" s="43" t="s">
        <v>167</v>
      </c>
      <c r="B49" s="43"/>
      <c r="C49" s="43"/>
      <c r="D49" s="43"/>
      <c r="E49" s="43"/>
      <c r="F49" s="43"/>
    </row>
    <row r="50" customFormat="false" ht="15" hidden="false" customHeight="false" outlineLevel="0" collapsed="false">
      <c r="A50" s="42" t="s">
        <v>168</v>
      </c>
      <c r="B50" s="42"/>
      <c r="C50" s="42"/>
      <c r="D50" s="42"/>
      <c r="E50" s="42"/>
      <c r="F50" s="42"/>
    </row>
    <row r="51" customFormat="false" ht="67.5" hidden="false" customHeight="true" outlineLevel="0" collapsed="false">
      <c r="A51" s="43" t="s">
        <v>169</v>
      </c>
      <c r="B51" s="43"/>
      <c r="C51" s="43"/>
      <c r="D51" s="43"/>
      <c r="E51" s="43"/>
      <c r="F51" s="43"/>
    </row>
    <row r="52" customFormat="false" ht="15" hidden="false" customHeight="false" outlineLevel="0" collapsed="false">
      <c r="A52" s="42" t="s">
        <v>170</v>
      </c>
      <c r="B52" s="42"/>
      <c r="C52" s="42"/>
      <c r="D52" s="42"/>
      <c r="E52" s="42"/>
      <c r="F52" s="42"/>
    </row>
    <row r="53" customFormat="false" ht="67.5" hidden="false" customHeight="true" outlineLevel="0" collapsed="false">
      <c r="A53" s="43" t="s">
        <v>171</v>
      </c>
      <c r="B53" s="43"/>
      <c r="C53" s="43"/>
      <c r="D53" s="43"/>
      <c r="E53" s="43"/>
      <c r="F53" s="43"/>
    </row>
    <row r="54" customFormat="false" ht="15" hidden="false" customHeight="false" outlineLevel="0" collapsed="false">
      <c r="A54" s="42" t="s">
        <v>172</v>
      </c>
      <c r="B54" s="42"/>
      <c r="C54" s="42"/>
      <c r="D54" s="42"/>
      <c r="E54" s="42"/>
      <c r="F54" s="42"/>
    </row>
    <row r="55" customFormat="false" ht="67.5" hidden="false" customHeight="true" outlineLevel="0" collapsed="false">
      <c r="A55" s="43" t="s">
        <v>173</v>
      </c>
      <c r="B55" s="43"/>
      <c r="C55" s="43"/>
      <c r="D55" s="43"/>
      <c r="E55" s="43"/>
      <c r="F55" s="43"/>
    </row>
    <row r="56" customFormat="false" ht="15" hidden="false" customHeight="false" outlineLevel="0" collapsed="false">
      <c r="A56" s="42" t="s">
        <v>174</v>
      </c>
      <c r="B56" s="42"/>
      <c r="C56" s="42"/>
      <c r="D56" s="42"/>
      <c r="E56" s="42"/>
      <c r="F56" s="42"/>
    </row>
    <row r="57" customFormat="false" ht="67.5" hidden="false" customHeight="true" outlineLevel="0" collapsed="false">
      <c r="A57" s="43" t="s">
        <v>175</v>
      </c>
      <c r="B57" s="43"/>
      <c r="C57" s="43"/>
      <c r="D57" s="43"/>
      <c r="E57" s="43"/>
      <c r="F57" s="43"/>
    </row>
    <row r="59" customFormat="false" ht="25.5" hidden="false" customHeight="true" outlineLevel="0" collapsed="false">
      <c r="A59" s="32" t="s">
        <v>176</v>
      </c>
      <c r="B59" s="32" t="s">
        <v>177</v>
      </c>
      <c r="C59" s="32" t="s">
        <v>178</v>
      </c>
      <c r="D59" s="32" t="s">
        <v>179</v>
      </c>
      <c r="E59" s="32" t="s">
        <v>180</v>
      </c>
      <c r="F59" s="32" t="s">
        <v>181</v>
      </c>
    </row>
    <row r="60" customFormat="false" ht="54" hidden="false" customHeight="true" outlineLevel="0" collapsed="false">
      <c r="A60" s="6" t="s">
        <v>182</v>
      </c>
      <c r="B60" s="44" t="n">
        <v>1.6</v>
      </c>
      <c r="C60" s="45" t="n">
        <v>7.5</v>
      </c>
      <c r="D60" s="34" t="s">
        <v>183</v>
      </c>
      <c r="E60" s="34" t="s">
        <v>184</v>
      </c>
      <c r="F60" s="46" t="s">
        <v>185</v>
      </c>
    </row>
    <row r="61" customFormat="false" ht="54" hidden="false" customHeight="true" outlineLevel="0" collapsed="false">
      <c r="A61" s="6" t="s">
        <v>186</v>
      </c>
      <c r="B61" s="44" t="n">
        <v>1</v>
      </c>
      <c r="C61" s="45" t="n">
        <v>4.1</v>
      </c>
      <c r="D61" s="34" t="s">
        <v>187</v>
      </c>
      <c r="E61" s="34" t="s">
        <v>188</v>
      </c>
      <c r="F61" s="46" t="s">
        <v>189</v>
      </c>
    </row>
    <row r="62" customFormat="false" ht="54" hidden="false" customHeight="true" outlineLevel="0" collapsed="false">
      <c r="A62" s="6" t="s">
        <v>190</v>
      </c>
      <c r="B62" s="44" t="n">
        <v>0.53</v>
      </c>
      <c r="C62" s="45" t="n">
        <v>4.8</v>
      </c>
      <c r="D62" s="34" t="s">
        <v>191</v>
      </c>
      <c r="E62" s="34" t="s">
        <v>192</v>
      </c>
      <c r="F62" s="46" t="s">
        <v>193</v>
      </c>
    </row>
    <row r="63" customFormat="false" ht="54" hidden="false" customHeight="true" outlineLevel="0" collapsed="false">
      <c r="A63" s="6" t="s">
        <v>194</v>
      </c>
      <c r="B63" s="44" t="n">
        <v>0.99</v>
      </c>
      <c r="C63" s="45" t="n">
        <v>4</v>
      </c>
      <c r="D63" s="34" t="s">
        <v>195</v>
      </c>
      <c r="E63" s="34" t="s">
        <v>196</v>
      </c>
      <c r="F63" s="46" t="s">
        <v>197</v>
      </c>
    </row>
    <row r="64" customFormat="false" ht="54" hidden="false" customHeight="true" outlineLevel="0" collapsed="false">
      <c r="A64" s="6" t="s">
        <v>198</v>
      </c>
      <c r="B64" s="44" t="n">
        <v>0.98</v>
      </c>
      <c r="C64" s="45" t="n">
        <v>6.4</v>
      </c>
      <c r="D64" s="34" t="s">
        <v>199</v>
      </c>
      <c r="E64" s="34" t="s">
        <v>200</v>
      </c>
      <c r="F64" s="46" t="s">
        <v>201</v>
      </c>
    </row>
    <row r="65" customFormat="false" ht="15" hidden="false" customHeight="false" outlineLevel="0" collapsed="false">
      <c r="A65" s="4" t="s">
        <v>202</v>
      </c>
      <c r="B65" s="47" t="n">
        <f aca="false">AVERAGE(B60:B64)</f>
        <v>1.02</v>
      </c>
      <c r="C65" s="48" t="n">
        <f aca="false">AVERAGE(C60:C64)</f>
        <v>5.36</v>
      </c>
    </row>
    <row r="66" customFormat="false" ht="15" hidden="false" customHeight="false" outlineLevel="0" collapsed="false">
      <c r="A66" s="4" t="s">
        <v>203</v>
      </c>
      <c r="B66" s="47" t="n">
        <f aca="false">MEDIAN(B60:B64)</f>
        <v>0.99</v>
      </c>
      <c r="C66" s="48" t="n">
        <f aca="false">MEDIAN(C60:C64)</f>
        <v>4.8</v>
      </c>
    </row>
    <row r="67" customFormat="false" ht="15" hidden="false" customHeight="false" outlineLevel="0" collapsed="false">
      <c r="A67" s="49" t="s">
        <v>204</v>
      </c>
      <c r="B67" s="50" t="n">
        <f aca="false">AVERAGE(B60,B62,B63)</f>
        <v>1.04</v>
      </c>
      <c r="C67" s="51" t="n">
        <f aca="false">AVERAGE(C60,C62,C63)</f>
        <v>5.43333333333333</v>
      </c>
    </row>
    <row r="69" customFormat="false" ht="15" hidden="false" customHeight="false" outlineLevel="0" collapsed="false">
      <c r="A69" s="4" t="s">
        <v>205</v>
      </c>
    </row>
    <row r="70" customFormat="false" ht="15" hidden="false" customHeight="false" outlineLevel="0" collapsed="false">
      <c r="B70" s="52" t="n">
        <f aca="false">C16</f>
        <v>0.5</v>
      </c>
      <c r="C70" s="53" t="n">
        <f aca="false">C15</f>
        <v>5</v>
      </c>
    </row>
    <row r="72" customFormat="false" ht="123.75" hidden="false" customHeight="true" outlineLevel="0" collapsed="false">
      <c r="A72" s="25" t="s">
        <v>206</v>
      </c>
      <c r="B72" s="25"/>
      <c r="C72" s="25"/>
      <c r="D72" s="25"/>
      <c r="E72" s="25"/>
      <c r="F72" s="25"/>
    </row>
    <row r="74" customFormat="false" ht="15" hidden="false" customHeight="false" outlineLevel="0" collapsed="false">
      <c r="A74" s="38" t="s">
        <v>207</v>
      </c>
      <c r="B74" s="38"/>
      <c r="C74" s="38"/>
      <c r="D74" s="38"/>
      <c r="E74" s="38"/>
      <c r="F74" s="38"/>
    </row>
    <row r="75" customFormat="false" ht="31.5" hidden="false" customHeight="true" outlineLevel="0" collapsed="false">
      <c r="A75" s="28" t="s">
        <v>208</v>
      </c>
      <c r="B75" s="28"/>
      <c r="C75" s="28"/>
      <c r="D75" s="28"/>
      <c r="E75" s="28"/>
      <c r="F75" s="28"/>
    </row>
    <row r="77" customFormat="false" ht="25.5" hidden="false" customHeight="true" outlineLevel="0" collapsed="false">
      <c r="A77" s="54" t="s">
        <v>135</v>
      </c>
      <c r="B77" s="54"/>
      <c r="C77" s="54" t="s">
        <v>209</v>
      </c>
      <c r="D77" s="54"/>
      <c r="E77" s="55"/>
      <c r="F77" s="55"/>
    </row>
    <row r="78" customFormat="false" ht="169.5" hidden="false" customHeight="true" outlineLevel="0" collapsed="false">
      <c r="A78" s="56" t="s">
        <v>210</v>
      </c>
      <c r="B78" s="56"/>
      <c r="C78" s="43" t="s">
        <v>211</v>
      </c>
      <c r="D78" s="43"/>
      <c r="E78" s="57" t="s">
        <v>212</v>
      </c>
      <c r="F78" s="57"/>
    </row>
    <row r="79" customFormat="false" ht="169.5" hidden="false" customHeight="true" outlineLevel="0" collapsed="false">
      <c r="A79" s="56" t="s">
        <v>213</v>
      </c>
      <c r="B79" s="56"/>
      <c r="C79" s="43" t="s">
        <v>214</v>
      </c>
      <c r="D79" s="43"/>
      <c r="E79" s="57" t="s">
        <v>215</v>
      </c>
      <c r="F79" s="57"/>
    </row>
    <row r="80" customFormat="false" ht="169.5" hidden="false" customHeight="true" outlineLevel="0" collapsed="false">
      <c r="A80" s="56" t="s">
        <v>216</v>
      </c>
      <c r="B80" s="56"/>
      <c r="C80" s="43" t="s">
        <v>217</v>
      </c>
      <c r="D80" s="43"/>
      <c r="E80" s="57" t="s">
        <v>218</v>
      </c>
      <c r="F80" s="57"/>
    </row>
    <row r="82" customFormat="false" ht="39.75" hidden="false" customHeight="true" outlineLevel="0" collapsed="false">
      <c r="A82" s="2" t="s">
        <v>219</v>
      </c>
      <c r="B82" s="2"/>
      <c r="C82" s="2"/>
      <c r="D82" s="2"/>
      <c r="E82" s="2"/>
      <c r="F82" s="2"/>
    </row>
    <row r="84" customFormat="false" ht="15" hidden="false" customHeight="false" outlineLevel="0" collapsed="false">
      <c r="A84" s="38" t="s">
        <v>220</v>
      </c>
      <c r="B84" s="38"/>
      <c r="C84" s="38"/>
      <c r="D84" s="38"/>
      <c r="E84" s="38"/>
      <c r="F84" s="38"/>
    </row>
    <row r="85" customFormat="false" ht="123.75" hidden="false" customHeight="true" outlineLevel="0" collapsed="false">
      <c r="A85" s="28" t="s">
        <v>221</v>
      </c>
      <c r="B85" s="28"/>
      <c r="C85" s="28"/>
      <c r="D85" s="28"/>
      <c r="E85" s="28"/>
      <c r="F85" s="28"/>
    </row>
    <row r="87" customFormat="false" ht="15" hidden="false" customHeight="false" outlineLevel="0" collapsed="false">
      <c r="A87" s="17" t="s">
        <v>222</v>
      </c>
      <c r="B87" s="17"/>
      <c r="C87" s="17"/>
      <c r="D87" s="17"/>
      <c r="E87" s="17"/>
      <c r="F87" s="17"/>
    </row>
    <row r="88" customFormat="false" ht="15" hidden="false" customHeight="false" outlineLevel="0" collapsed="false">
      <c r="A88" s="6" t="s">
        <v>223</v>
      </c>
      <c r="B88" s="35" t="n">
        <f aca="false">'Company KPIs'!G47</f>
        <v>23767</v>
      </c>
    </row>
    <row r="89" customFormat="false" ht="15" hidden="false" customHeight="false" outlineLevel="0" collapsed="false">
      <c r="A89" s="6" t="s">
        <v>224</v>
      </c>
      <c r="B89" s="58" t="n">
        <v>4400</v>
      </c>
    </row>
    <row r="90" customFormat="false" ht="15" hidden="false" customHeight="false" outlineLevel="0" collapsed="false">
      <c r="A90" s="6" t="s">
        <v>225</v>
      </c>
      <c r="B90" s="35" t="n">
        <f aca="false">'Company KPIs'!G48</f>
        <v>16276</v>
      </c>
    </row>
    <row r="91" customFormat="false" ht="15" hidden="false" customHeight="false" outlineLevel="0" collapsed="false">
      <c r="A91" s="6" t="s">
        <v>226</v>
      </c>
      <c r="B91" s="58" t="n">
        <v>4800</v>
      </c>
    </row>
    <row r="92" customFormat="false" ht="15" hidden="false" customHeight="false" outlineLevel="0" collapsed="false">
      <c r="A92" s="6" t="s">
        <v>227</v>
      </c>
      <c r="B92" s="35" t="n">
        <f aca="false">'Income Statement'!G9</f>
        <v>7294</v>
      </c>
    </row>
    <row r="93" customFormat="false" ht="15" hidden="false" customHeight="false" outlineLevel="0" collapsed="false">
      <c r="A93" s="59" t="s">
        <v>228</v>
      </c>
      <c r="B93" s="60" t="n">
        <f aca="false">B89+B91-B92</f>
        <v>1906</v>
      </c>
    </row>
    <row r="94" customFormat="false" ht="39.75" hidden="false" customHeight="true" outlineLevel="0" collapsed="false">
      <c r="A94" s="2" t="s">
        <v>229</v>
      </c>
      <c r="B94" s="2"/>
      <c r="C94" s="2"/>
      <c r="D94" s="2"/>
      <c r="E94" s="2"/>
      <c r="F94" s="2"/>
    </row>
    <row r="96" customFormat="false" ht="15" hidden="false" customHeight="false" outlineLevel="0" collapsed="false">
      <c r="A96" s="17" t="s">
        <v>230</v>
      </c>
      <c r="B96" s="17"/>
      <c r="C96" s="17"/>
      <c r="D96" s="17"/>
      <c r="E96" s="17"/>
      <c r="F96" s="17"/>
    </row>
    <row r="97" customFormat="false" ht="15" hidden="false" customHeight="false" outlineLevel="0" collapsed="false">
      <c r="A97" s="6" t="s">
        <v>231</v>
      </c>
      <c r="B97" s="35" t="n">
        <f aca="false">'Company KPIs'!G7</f>
        <v>678</v>
      </c>
    </row>
    <row r="98" customFormat="false" ht="15" hidden="false" customHeight="false" outlineLevel="0" collapsed="false">
      <c r="A98" s="6" t="s">
        <v>232</v>
      </c>
      <c r="B98" s="35" t="n">
        <f aca="false">B97*B88/(B88+B90)</f>
        <v>402.41805059561</v>
      </c>
    </row>
    <row r="99" customFormat="false" ht="15" hidden="false" customHeight="false" outlineLevel="0" collapsed="false">
      <c r="A99" s="6" t="s">
        <v>233</v>
      </c>
      <c r="B99" s="35" t="n">
        <f aca="false">B97*B90/(B88+B90)</f>
        <v>275.58194940439</v>
      </c>
    </row>
    <row r="100" customFormat="false" ht="15" hidden="false" customHeight="false" outlineLevel="0" collapsed="false">
      <c r="A100" s="4" t="s">
        <v>234</v>
      </c>
      <c r="B100" s="15" t="n">
        <f aca="false">B89+B98</f>
        <v>4802.41805059561</v>
      </c>
    </row>
    <row r="101" customFormat="false" ht="15" hidden="false" customHeight="false" outlineLevel="0" collapsed="false">
      <c r="A101" s="4" t="s">
        <v>235</v>
      </c>
      <c r="B101" s="15" t="n">
        <f aca="false">B91+B99</f>
        <v>5075.58194940439</v>
      </c>
    </row>
    <row r="102" customFormat="false" ht="27.75" hidden="false" customHeight="true" outlineLevel="0" collapsed="false">
      <c r="A102" s="2" t="s">
        <v>236</v>
      </c>
      <c r="B102" s="2"/>
      <c r="C102" s="2"/>
      <c r="D102" s="2"/>
      <c r="E102" s="2"/>
      <c r="F102" s="2"/>
    </row>
    <row r="104" customFormat="false" ht="15" hidden="false" customHeight="false" outlineLevel="0" collapsed="false">
      <c r="A104" s="17" t="s">
        <v>237</v>
      </c>
      <c r="B104" s="17"/>
      <c r="C104" s="17"/>
      <c r="D104" s="17"/>
      <c r="E104" s="17"/>
      <c r="F104" s="17"/>
    </row>
    <row r="105" customFormat="false" ht="19.5" hidden="false" customHeight="true" outlineLevel="0" collapsed="false">
      <c r="A105" s="32" t="s">
        <v>238</v>
      </c>
      <c r="B105" s="32" t="s">
        <v>145</v>
      </c>
      <c r="C105" s="32" t="s">
        <v>146</v>
      </c>
      <c r="D105" s="32" t="s">
        <v>147</v>
      </c>
      <c r="E105" s="32" t="s">
        <v>139</v>
      </c>
    </row>
    <row r="106" customFormat="false" ht="67.5" hidden="false" customHeight="true" outlineLevel="0" collapsed="false">
      <c r="A106" s="6" t="s">
        <v>239</v>
      </c>
      <c r="B106" s="61" t="n">
        <v>3</v>
      </c>
      <c r="C106" s="61" t="n">
        <v>4</v>
      </c>
      <c r="D106" s="61" t="n">
        <v>5.5</v>
      </c>
      <c r="E106" s="62" t="s">
        <v>240</v>
      </c>
      <c r="F106" s="62"/>
    </row>
    <row r="107" customFormat="false" ht="79.5" hidden="false" customHeight="true" outlineLevel="0" collapsed="false">
      <c r="A107" s="6" t="s">
        <v>241</v>
      </c>
      <c r="B107" s="61" t="n">
        <v>5</v>
      </c>
      <c r="C107" s="61" t="n">
        <v>6.5</v>
      </c>
      <c r="D107" s="61" t="n">
        <v>7.5</v>
      </c>
      <c r="E107" s="63" t="s">
        <v>242</v>
      </c>
      <c r="F107" s="63"/>
    </row>
    <row r="109" customFormat="false" ht="15" hidden="false" customHeight="false" outlineLevel="0" collapsed="false">
      <c r="A109" s="17" t="s">
        <v>243</v>
      </c>
      <c r="B109" s="17"/>
      <c r="C109" s="17"/>
      <c r="D109" s="17"/>
      <c r="E109" s="17"/>
      <c r="F109" s="17"/>
    </row>
    <row r="110" customFormat="false" ht="15" hidden="false" customHeight="false" outlineLevel="0" collapsed="false">
      <c r="A110" s="3"/>
      <c r="B110" s="3" t="s">
        <v>145</v>
      </c>
      <c r="C110" s="3" t="s">
        <v>146</v>
      </c>
      <c r="D110" s="3" t="s">
        <v>147</v>
      </c>
    </row>
    <row r="111" customFormat="false" ht="15" hidden="false" customHeight="false" outlineLevel="0" collapsed="false">
      <c r="A111" s="6" t="s">
        <v>244</v>
      </c>
      <c r="B111" s="35" t="n">
        <f aca="false">$B$100*B106</f>
        <v>14407.2541517868</v>
      </c>
      <c r="C111" s="35" t="n">
        <f aca="false">$B$100*C106</f>
        <v>19209.6722023824</v>
      </c>
      <c r="D111" s="35" t="n">
        <f aca="false">$B$100*D106</f>
        <v>26413.2992782759</v>
      </c>
    </row>
    <row r="112" customFormat="false" ht="15" hidden="false" customHeight="false" outlineLevel="0" collapsed="false">
      <c r="A112" s="6" t="s">
        <v>245</v>
      </c>
      <c r="B112" s="35" t="n">
        <f aca="false">$B$101*B107</f>
        <v>25377.909747022</v>
      </c>
      <c r="C112" s="35" t="n">
        <f aca="false">$B$101*C107</f>
        <v>32991.2826711285</v>
      </c>
      <c r="D112" s="35" t="n">
        <f aca="false">$B$101*D107</f>
        <v>38066.8646205329</v>
      </c>
    </row>
    <row r="113" customFormat="false" ht="15" hidden="false" customHeight="false" outlineLevel="0" collapsed="false">
      <c r="A113" s="4" t="s">
        <v>246</v>
      </c>
      <c r="B113" s="15" t="n">
        <f aca="false">B111+B112</f>
        <v>39785.1638988088</v>
      </c>
      <c r="C113" s="15" t="n">
        <f aca="false">C111+C112</f>
        <v>52200.954873511</v>
      </c>
      <c r="D113" s="15" t="n">
        <f aca="false">D111+D112</f>
        <v>64480.1638988088</v>
      </c>
    </row>
    <row r="114" customFormat="false" ht="15" hidden="false" customHeight="false" outlineLevel="0" collapsed="false">
      <c r="A114" s="64" t="s">
        <v>247</v>
      </c>
      <c r="B114" s="65" t="n">
        <f aca="false">-$B$93*5</f>
        <v>-9530</v>
      </c>
      <c r="C114" s="65" t="n">
        <f aca="false">-$B$93*5</f>
        <v>-9530</v>
      </c>
      <c r="D114" s="65" t="n">
        <f aca="false">-$B$93*5</f>
        <v>-9530</v>
      </c>
    </row>
    <row r="115" customFormat="false" ht="15" hidden="false" customHeight="false" outlineLevel="0" collapsed="false">
      <c r="A115" s="4" t="s">
        <v>248</v>
      </c>
      <c r="B115" s="15" t="n">
        <f aca="false">B113+B114</f>
        <v>30255.1638988088</v>
      </c>
      <c r="C115" s="15" t="n">
        <f aca="false">C113+C114</f>
        <v>42670.954873511</v>
      </c>
      <c r="D115" s="15" t="n">
        <f aca="false">D113+D114</f>
        <v>54950.1638988088</v>
      </c>
    </row>
    <row r="116" customFormat="false" ht="15" hidden="false" customHeight="false" outlineLevel="0" collapsed="false">
      <c r="A116" s="6" t="s">
        <v>249</v>
      </c>
      <c r="B116" s="35" t="n">
        <f aca="false">B115-'Company KPIs'!G6</f>
        <v>27055.1638988088</v>
      </c>
      <c r="C116" s="35" t="n">
        <f aca="false">C115-'Company KPIs'!G6</f>
        <v>39470.954873511</v>
      </c>
      <c r="D116" s="35" t="n">
        <f aca="false">D115-'Company KPIs'!G6</f>
        <v>51750.1638988088</v>
      </c>
    </row>
    <row r="117" customFormat="false" ht="15" hidden="false" customHeight="false" outlineLevel="0" collapsed="false">
      <c r="A117" s="26" t="s">
        <v>250</v>
      </c>
      <c r="B117" s="66" t="n">
        <f aca="false">B116*1000/48226103*100</f>
        <v>56.1006637812074</v>
      </c>
      <c r="C117" s="66" t="n">
        <f aca="false">C116*1000/48226103*100</f>
        <v>81.8456238803102</v>
      </c>
      <c r="D117" s="66" t="n">
        <f aca="false">D116*1000/48226103*100</f>
        <v>107.307372314136</v>
      </c>
    </row>
    <row r="119" customFormat="false" ht="15" hidden="false" customHeight="false" outlineLevel="0" collapsed="false">
      <c r="A119" s="17" t="s">
        <v>251</v>
      </c>
      <c r="B119" s="17"/>
      <c r="C119" s="17"/>
      <c r="D119" s="17"/>
      <c r="E119" s="17"/>
      <c r="F119" s="17"/>
    </row>
    <row r="120" customFormat="false" ht="15" hidden="false" customHeight="false" outlineLevel="0" collapsed="false">
      <c r="A120" s="3"/>
      <c r="B120" s="3" t="s">
        <v>145</v>
      </c>
      <c r="C120" s="3" t="s">
        <v>146</v>
      </c>
      <c r="D120" s="3" t="s">
        <v>147</v>
      </c>
    </row>
    <row r="121" customFormat="false" ht="15" hidden="false" customHeight="false" outlineLevel="0" collapsed="false">
      <c r="A121" s="40" t="s">
        <v>252</v>
      </c>
      <c r="B121" s="67" t="n">
        <f aca="false">B23</f>
        <v>39.5705482015276</v>
      </c>
      <c r="C121" s="67" t="n">
        <f aca="false">C23</f>
        <v>59.3731020176632</v>
      </c>
      <c r="D121" s="67" t="n">
        <f aca="false">D23</f>
        <v>85.7765071058441</v>
      </c>
    </row>
    <row r="122" customFormat="false" ht="15" hidden="false" customHeight="false" outlineLevel="0" collapsed="false">
      <c r="A122" s="11" t="s">
        <v>253</v>
      </c>
      <c r="B122" s="68" t="n">
        <f aca="false">B117</f>
        <v>56.1006637812074</v>
      </c>
      <c r="C122" s="68" t="n">
        <f aca="false">C117</f>
        <v>81.8456238803102</v>
      </c>
      <c r="D122" s="68" t="n">
        <f aca="false">D117</f>
        <v>107.307372314136</v>
      </c>
    </row>
    <row r="124" customFormat="false" ht="109.5" hidden="false" customHeight="true" outlineLevel="0" collapsed="false">
      <c r="A124" s="27" t="s">
        <v>254</v>
      </c>
      <c r="B124" s="27"/>
      <c r="C124" s="27"/>
      <c r="D124" s="27"/>
      <c r="E124" s="27"/>
      <c r="F124" s="27"/>
    </row>
    <row r="125" customFormat="false" ht="109.5" hidden="false" customHeight="true" outlineLevel="0" collapsed="false">
      <c r="A125" s="27" t="s">
        <v>255</v>
      </c>
      <c r="B125" s="27"/>
      <c r="C125" s="27"/>
      <c r="D125" s="27"/>
      <c r="E125" s="27"/>
      <c r="F125" s="27"/>
    </row>
    <row r="126" customFormat="false" ht="109.5" hidden="false" customHeight="true" outlineLevel="0" collapsed="false">
      <c r="A126" s="27" t="s">
        <v>256</v>
      </c>
      <c r="B126" s="27"/>
      <c r="C126" s="27"/>
      <c r="D126" s="27"/>
      <c r="E126" s="27"/>
      <c r="F126" s="27"/>
    </row>
    <row r="127" customFormat="false" ht="109.5" hidden="false" customHeight="true" outlineLevel="0" collapsed="false">
      <c r="A127" s="27" t="s">
        <v>257</v>
      </c>
      <c r="B127" s="27"/>
      <c r="C127" s="27"/>
      <c r="D127" s="27"/>
      <c r="E127" s="27"/>
      <c r="F127" s="27"/>
    </row>
    <row r="129" customFormat="false" ht="48" hidden="false" customHeight="true" outlineLevel="0" collapsed="false">
      <c r="A129" s="2" t="s">
        <v>258</v>
      </c>
      <c r="B129" s="2"/>
      <c r="C129" s="2"/>
      <c r="D129" s="2"/>
      <c r="E129" s="2"/>
      <c r="F129" s="2"/>
    </row>
  </sheetData>
  <mergeCells count="59">
    <mergeCell ref="A2:F2"/>
    <mergeCell ref="A4:F4"/>
    <mergeCell ref="A7:F7"/>
    <mergeCell ref="A11:F11"/>
    <mergeCell ref="A13:F13"/>
    <mergeCell ref="A18:F18"/>
    <mergeCell ref="A31:F31"/>
    <mergeCell ref="A36:F36"/>
    <mergeCell ref="A37:F37"/>
    <mergeCell ref="A38:F38"/>
    <mergeCell ref="A39:F39"/>
    <mergeCell ref="A40:F40"/>
    <mergeCell ref="A41:F41"/>
    <mergeCell ref="A42:F42"/>
    <mergeCell ref="A44:F44"/>
    <mergeCell ref="A45:F45"/>
    <mergeCell ref="A47:F47"/>
    <mergeCell ref="A48:F48"/>
    <mergeCell ref="A49:F49"/>
    <mergeCell ref="A50:F50"/>
    <mergeCell ref="A51:F51"/>
    <mergeCell ref="A52:F52"/>
    <mergeCell ref="A53:F53"/>
    <mergeCell ref="A54:F54"/>
    <mergeCell ref="A55:F55"/>
    <mergeCell ref="A56:F56"/>
    <mergeCell ref="A57:F57"/>
    <mergeCell ref="A72:F72"/>
    <mergeCell ref="A74:F74"/>
    <mergeCell ref="A75:F75"/>
    <mergeCell ref="A77:B77"/>
    <mergeCell ref="C77:D77"/>
    <mergeCell ref="E77:F77"/>
    <mergeCell ref="A78:B78"/>
    <mergeCell ref="C78:D78"/>
    <mergeCell ref="E78:F78"/>
    <mergeCell ref="A79:B79"/>
    <mergeCell ref="C79:D79"/>
    <mergeCell ref="E79:F79"/>
    <mergeCell ref="A80:B80"/>
    <mergeCell ref="C80:D80"/>
    <mergeCell ref="E80:F80"/>
    <mergeCell ref="A82:F82"/>
    <mergeCell ref="A84:F84"/>
    <mergeCell ref="A85:F85"/>
    <mergeCell ref="A87:F87"/>
    <mergeCell ref="A94:F94"/>
    <mergeCell ref="A96:F96"/>
    <mergeCell ref="A102:F102"/>
    <mergeCell ref="A104:F104"/>
    <mergeCell ref="E106:F106"/>
    <mergeCell ref="E107:F107"/>
    <mergeCell ref="A109:F109"/>
    <mergeCell ref="A119:F119"/>
    <mergeCell ref="A124:F124"/>
    <mergeCell ref="A125:F125"/>
    <mergeCell ref="A126:F126"/>
    <mergeCell ref="A127:F127"/>
    <mergeCell ref="A129:F129"/>
  </mergeCells>
  <printOptions headings="false" gridLines="false" gridLinesSet="true" horizontalCentered="false" verticalCentered="false"/>
  <pageMargins left="0.75" right="0.75" top="1" bottom="1" header="0.511811023622047" footer="0.511811023622047"/>
  <pageSetup paperSize="1" scale="100" fitToWidth="1" fitToHeight="0" pageOrder="downThenOver" orientation="landscape" blackAndWhite="false" draft="false" cellComments="none" horizontalDpi="300" verticalDpi="300" copies="1"/>
  <headerFooter differentFirst="false" differentOddEven="false">
    <oddHeader/>
    <oddFooter/>
  </headerFooter>
  <legacy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true"/>
  </sheetPr>
  <dimension ref="A1:G62"/>
  <sheetViews>
    <sheetView showFormulas="false" showGridLines="true" showRowColHeaders="true" showZeros="true" rightToLeft="false" tabSelected="false" showOutlineSymbols="true" defaultGridColor="true" view="normal" topLeftCell="A1" colorId="64" zoomScale="100" zoomScaleNormal="100" zoomScalePageLayoutView="100" workbookViewId="0">
      <selection pane="topLeft" activeCell="A1" activeCellId="0" sqref="A1"/>
    </sheetView>
  </sheetViews>
  <sheetFormatPr defaultColWidth="8.6796875" defaultRowHeight="15" zeroHeight="false" outlineLevelRow="0" outlineLevelCol="0"/>
  <cols>
    <col collapsed="false" customWidth="true" hidden="false" outlineLevel="0" max="1" min="1" style="0" width="50"/>
    <col collapsed="false" customWidth="true" hidden="false" outlineLevel="0" max="6" min="2" style="0" width="15"/>
  </cols>
  <sheetData>
    <row r="1" customFormat="false" ht="15" hidden="false" customHeight="false" outlineLevel="0" collapsed="false">
      <c r="A1" s="1" t="s">
        <v>259</v>
      </c>
    </row>
    <row r="2" customFormat="false" ht="75.75" hidden="false" customHeight="true" outlineLevel="0" collapsed="false">
      <c r="A2" s="28" t="s">
        <v>260</v>
      </c>
      <c r="B2" s="28"/>
      <c r="C2" s="28"/>
      <c r="D2" s="28"/>
      <c r="E2" s="28"/>
      <c r="F2" s="28"/>
    </row>
    <row r="4" customFormat="false" ht="15" hidden="false" customHeight="false" outlineLevel="0" collapsed="false">
      <c r="A4" s="17" t="s">
        <v>261</v>
      </c>
      <c r="B4" s="17"/>
      <c r="C4" s="17"/>
      <c r="D4" s="17"/>
      <c r="E4" s="17"/>
      <c r="F4" s="17"/>
    </row>
    <row r="5" customFormat="false" ht="15" hidden="false" customHeight="false" outlineLevel="0" collapsed="false">
      <c r="A5" s="3"/>
      <c r="B5" s="3" t="s">
        <v>2</v>
      </c>
      <c r="C5" s="3" t="s">
        <v>3</v>
      </c>
      <c r="D5" s="3" t="s">
        <v>4</v>
      </c>
      <c r="E5" s="3" t="s">
        <v>5</v>
      </c>
      <c r="F5" s="3" t="s">
        <v>6</v>
      </c>
      <c r="G5" s="3" t="s">
        <v>7</v>
      </c>
    </row>
    <row r="6" customFormat="false" ht="15" hidden="false" customHeight="false" outlineLevel="0" collapsed="false">
      <c r="A6" s="6" t="s">
        <v>262</v>
      </c>
      <c r="B6" s="15" t="n">
        <v>46240222</v>
      </c>
      <c r="C6" s="15" t="n">
        <v>46325222</v>
      </c>
      <c r="D6" s="15" t="n">
        <v>46325222</v>
      </c>
      <c r="E6" s="15" t="n">
        <v>46894697</v>
      </c>
      <c r="F6" s="15" t="n">
        <v>47518103</v>
      </c>
      <c r="G6" s="15" t="n">
        <v>48226103</v>
      </c>
    </row>
    <row r="7" customFormat="false" ht="15" hidden="false" customHeight="false" outlineLevel="0" collapsed="false">
      <c r="A7" s="49" t="s">
        <v>263</v>
      </c>
      <c r="B7" s="69" t="n">
        <v>0</v>
      </c>
      <c r="C7" s="69" t="n">
        <v>0</v>
      </c>
      <c r="D7" s="69" t="n">
        <v>0</v>
      </c>
      <c r="E7" s="69" t="n">
        <v>0</v>
      </c>
      <c r="F7" s="69" t="n">
        <v>0</v>
      </c>
      <c r="G7" s="69" t="n">
        <v>0</v>
      </c>
    </row>
    <row r="8" customFormat="false" ht="31.5" hidden="false" customHeight="true" outlineLevel="0" collapsed="false">
      <c r="A8" s="2" t="s">
        <v>264</v>
      </c>
      <c r="B8" s="2"/>
      <c r="C8" s="2"/>
      <c r="D8" s="2"/>
      <c r="E8" s="2"/>
      <c r="F8" s="2"/>
    </row>
    <row r="10" customFormat="false" ht="15" hidden="false" customHeight="false" outlineLevel="0" collapsed="false">
      <c r="A10" s="17" t="s">
        <v>265</v>
      </c>
      <c r="B10" s="17"/>
      <c r="C10" s="17"/>
      <c r="D10" s="17"/>
      <c r="E10" s="17"/>
      <c r="F10" s="17"/>
    </row>
    <row r="11" customFormat="false" ht="19.5" hidden="false" customHeight="true" outlineLevel="0" collapsed="false">
      <c r="A11" s="32" t="s">
        <v>266</v>
      </c>
      <c r="B11" s="32" t="s">
        <v>267</v>
      </c>
      <c r="C11" s="32" t="s">
        <v>268</v>
      </c>
      <c r="D11" s="32" t="s">
        <v>269</v>
      </c>
      <c r="E11" s="32" t="s">
        <v>270</v>
      </c>
    </row>
    <row r="12" customFormat="false" ht="51.75" hidden="false" customHeight="true" outlineLevel="0" collapsed="false">
      <c r="A12" s="4" t="s">
        <v>271</v>
      </c>
      <c r="B12" s="70" t="s">
        <v>272</v>
      </c>
      <c r="C12" s="71" t="s">
        <v>273</v>
      </c>
      <c r="D12" s="72" t="s">
        <v>274</v>
      </c>
      <c r="E12" s="62" t="s">
        <v>275</v>
      </c>
      <c r="F12" s="62"/>
    </row>
    <row r="13" customFormat="false" ht="51.75" hidden="false" customHeight="true" outlineLevel="0" collapsed="false">
      <c r="A13" s="4" t="s">
        <v>276</v>
      </c>
      <c r="B13" s="70" t="s">
        <v>277</v>
      </c>
      <c r="C13" s="71" t="s">
        <v>273</v>
      </c>
      <c r="D13" s="72" t="s">
        <v>278</v>
      </c>
      <c r="E13" s="62" t="s">
        <v>279</v>
      </c>
      <c r="F13" s="62"/>
    </row>
    <row r="14" customFormat="false" ht="51.75" hidden="false" customHeight="true" outlineLevel="0" collapsed="false">
      <c r="A14" s="4" t="s">
        <v>280</v>
      </c>
      <c r="B14" s="70" t="s">
        <v>281</v>
      </c>
      <c r="C14" s="71" t="s">
        <v>282</v>
      </c>
      <c r="D14" s="72" t="s">
        <v>283</v>
      </c>
      <c r="E14" s="62" t="s">
        <v>284</v>
      </c>
      <c r="F14" s="62"/>
    </row>
    <row r="15" customFormat="false" ht="51.75" hidden="false" customHeight="true" outlineLevel="0" collapsed="false">
      <c r="A15" s="4" t="s">
        <v>285</v>
      </c>
      <c r="B15" s="70" t="s">
        <v>286</v>
      </c>
      <c r="C15" s="73" t="s">
        <v>287</v>
      </c>
      <c r="D15" s="72" t="s">
        <v>288</v>
      </c>
      <c r="E15" s="62" t="s">
        <v>289</v>
      </c>
      <c r="F15" s="62"/>
    </row>
    <row r="16" customFormat="false" ht="51.75" hidden="false" customHeight="true" outlineLevel="0" collapsed="false">
      <c r="A16" s="4" t="s">
        <v>290</v>
      </c>
      <c r="B16" s="70" t="s">
        <v>291</v>
      </c>
      <c r="C16" s="73" t="s">
        <v>287</v>
      </c>
      <c r="D16" s="72" t="s">
        <v>292</v>
      </c>
      <c r="E16" s="62" t="s">
        <v>293</v>
      </c>
      <c r="F16" s="62"/>
    </row>
    <row r="17" customFormat="false" ht="51.75" hidden="false" customHeight="true" outlineLevel="0" collapsed="false">
      <c r="A17" s="4" t="s">
        <v>294</v>
      </c>
      <c r="B17" s="70" t="s">
        <v>295</v>
      </c>
      <c r="C17" s="71" t="s">
        <v>296</v>
      </c>
      <c r="D17" s="72" t="s">
        <v>297</v>
      </c>
      <c r="E17" s="62" t="s">
        <v>298</v>
      </c>
      <c r="F17" s="62"/>
    </row>
    <row r="18" customFormat="false" ht="51.75" hidden="false" customHeight="true" outlineLevel="0" collapsed="false">
      <c r="A18" s="4" t="s">
        <v>299</v>
      </c>
      <c r="B18" s="70" t="s">
        <v>300</v>
      </c>
      <c r="C18" s="73" t="s">
        <v>301</v>
      </c>
      <c r="D18" s="72" t="s">
        <v>302</v>
      </c>
      <c r="E18" s="62" t="s">
        <v>303</v>
      </c>
      <c r="F18" s="62"/>
    </row>
    <row r="19" customFormat="false" ht="51.75" hidden="false" customHeight="true" outlineLevel="0" collapsed="false">
      <c r="A19" s="4" t="s">
        <v>304</v>
      </c>
      <c r="B19" s="70" t="s">
        <v>305</v>
      </c>
      <c r="C19" s="73" t="s">
        <v>306</v>
      </c>
      <c r="D19" s="72" t="s">
        <v>307</v>
      </c>
      <c r="E19" s="62" t="s">
        <v>308</v>
      </c>
      <c r="F19" s="62"/>
    </row>
    <row r="20" customFormat="false" ht="39.75" hidden="false" customHeight="true" outlineLevel="0" collapsed="false">
      <c r="A20" s="2" t="s">
        <v>309</v>
      </c>
      <c r="B20" s="2"/>
      <c r="C20" s="2"/>
      <c r="D20" s="2"/>
      <c r="E20" s="2"/>
      <c r="F20" s="2"/>
    </row>
    <row r="22" customFormat="false" ht="15" hidden="false" customHeight="false" outlineLevel="0" collapsed="false">
      <c r="A22" s="17" t="s">
        <v>310</v>
      </c>
      <c r="B22" s="17"/>
      <c r="C22" s="17"/>
      <c r="D22" s="17"/>
      <c r="E22" s="17"/>
      <c r="F22" s="17"/>
    </row>
    <row r="23" customFormat="false" ht="55.5" hidden="false" customHeight="true" outlineLevel="0" collapsed="false">
      <c r="A23" s="2" t="s">
        <v>311</v>
      </c>
      <c r="B23" s="2"/>
      <c r="C23" s="2"/>
      <c r="D23" s="2"/>
      <c r="E23" s="2"/>
      <c r="F23" s="2"/>
    </row>
    <row r="24" customFormat="false" ht="39.75" hidden="false" customHeight="true" outlineLevel="0" collapsed="false">
      <c r="A24" s="32" t="s">
        <v>312</v>
      </c>
      <c r="B24" s="32" t="s">
        <v>313</v>
      </c>
      <c r="C24" s="32" t="s">
        <v>314</v>
      </c>
      <c r="D24" s="32" t="s">
        <v>315</v>
      </c>
      <c r="E24" s="32" t="s">
        <v>316</v>
      </c>
      <c r="F24" s="32"/>
    </row>
    <row r="25" customFormat="false" ht="15" hidden="false" customHeight="false" outlineLevel="0" collapsed="false">
      <c r="A25" s="6" t="s">
        <v>317</v>
      </c>
      <c r="B25" s="74" t="n">
        <v>0.0053</v>
      </c>
      <c r="C25" s="75" t="n">
        <v>0.0054</v>
      </c>
      <c r="D25" s="76" t="n">
        <f aca="false">B25*$C$6</f>
        <v>245523.6766</v>
      </c>
      <c r="E25" s="76" t="n">
        <v>612292</v>
      </c>
    </row>
    <row r="26" customFormat="false" ht="15" hidden="false" customHeight="false" outlineLevel="0" collapsed="false">
      <c r="A26" s="6" t="s">
        <v>318</v>
      </c>
      <c r="B26" s="74" t="n">
        <v>0.0052</v>
      </c>
      <c r="C26" s="75" t="n">
        <v>0.0052</v>
      </c>
      <c r="D26" s="76" t="n">
        <f aca="false">B26*$C$6</f>
        <v>240891.1544</v>
      </c>
      <c r="E26" s="76" t="n">
        <v>336222</v>
      </c>
    </row>
    <row r="27" customFormat="false" ht="15" hidden="false" customHeight="false" outlineLevel="0" collapsed="false">
      <c r="A27" s="6" t="s">
        <v>319</v>
      </c>
      <c r="B27" s="74" t="n">
        <v>0.0002</v>
      </c>
      <c r="C27" s="75" t="n">
        <v>0.0002</v>
      </c>
      <c r="D27" s="76" t="n">
        <f aca="false">B27*$C$6</f>
        <v>9265.0444</v>
      </c>
    </row>
    <row r="28" customFormat="false" ht="15" hidden="false" customHeight="false" outlineLevel="0" collapsed="false">
      <c r="A28" s="6" t="s">
        <v>320</v>
      </c>
      <c r="B28" s="74" t="n">
        <v>0</v>
      </c>
      <c r="C28" s="75" t="n">
        <v>0</v>
      </c>
      <c r="D28" s="76" t="n">
        <f aca="false">B28*$C$6</f>
        <v>0</v>
      </c>
    </row>
    <row r="29" customFormat="false" ht="15" hidden="false" customHeight="false" outlineLevel="0" collapsed="false">
      <c r="A29" s="6" t="s">
        <v>321</v>
      </c>
      <c r="B29" s="74" t="n">
        <v>0</v>
      </c>
      <c r="C29" s="75" t="n">
        <v>0</v>
      </c>
      <c r="D29" s="76" t="n">
        <f aca="false">B29*$C$6</f>
        <v>0</v>
      </c>
    </row>
    <row r="30" customFormat="false" ht="15" hidden="false" customHeight="false" outlineLevel="0" collapsed="false">
      <c r="A30" s="4" t="s">
        <v>322</v>
      </c>
      <c r="B30" s="77" t="n">
        <f aca="false">SUM(B25:B29)</f>
        <v>0.0107</v>
      </c>
      <c r="D30" s="15" t="n">
        <f aca="false">SUM(D25:D29)</f>
        <v>495679.8754</v>
      </c>
    </row>
    <row r="31" customFormat="false" ht="27.75" hidden="false" customHeight="true" outlineLevel="0" collapsed="false">
      <c r="A31" s="2" t="s">
        <v>323</v>
      </c>
      <c r="B31" s="2"/>
      <c r="C31" s="2"/>
      <c r="D31" s="2"/>
      <c r="E31" s="2"/>
      <c r="F31" s="2"/>
    </row>
    <row r="33" customFormat="false" ht="15" hidden="false" customHeight="false" outlineLevel="0" collapsed="false">
      <c r="A33" s="17" t="s">
        <v>324</v>
      </c>
      <c r="B33" s="17"/>
      <c r="C33" s="17"/>
      <c r="D33" s="17"/>
      <c r="E33" s="17"/>
      <c r="F33" s="17"/>
    </row>
    <row r="34" customFormat="false" ht="43.5" hidden="false" customHeight="true" outlineLevel="0" collapsed="false">
      <c r="A34" s="2" t="s">
        <v>325</v>
      </c>
      <c r="B34" s="2"/>
      <c r="C34" s="2"/>
      <c r="D34" s="2"/>
      <c r="E34" s="2"/>
      <c r="F34" s="2"/>
    </row>
    <row r="35" customFormat="false" ht="21.75" hidden="false" customHeight="true" outlineLevel="0" collapsed="false">
      <c r="A35" s="32" t="s">
        <v>326</v>
      </c>
      <c r="B35" s="32" t="s">
        <v>2</v>
      </c>
      <c r="C35" s="32" t="s">
        <v>3</v>
      </c>
      <c r="D35" s="32" t="s">
        <v>4</v>
      </c>
      <c r="E35" s="32" t="s">
        <v>5</v>
      </c>
      <c r="F35" s="32" t="s">
        <v>6</v>
      </c>
      <c r="G35" s="32" t="s">
        <v>7</v>
      </c>
    </row>
    <row r="36" customFormat="false" ht="15" hidden="false" customHeight="false" outlineLevel="0" collapsed="false">
      <c r="A36" s="70" t="s">
        <v>327</v>
      </c>
      <c r="B36" s="78" t="n">
        <v>0.198</v>
      </c>
      <c r="C36" s="78" t="n">
        <v>0.201</v>
      </c>
      <c r="D36" s="78" t="n">
        <v>0.165</v>
      </c>
      <c r="E36" s="78" t="n">
        <v>0.173</v>
      </c>
      <c r="F36" s="78" t="n">
        <v>0.183</v>
      </c>
      <c r="G36" s="78" t="n">
        <v>0.1892</v>
      </c>
    </row>
    <row r="37" customFormat="false" ht="25.5" hidden="false" customHeight="true" outlineLevel="0" collapsed="false">
      <c r="A37" s="79" t="s">
        <v>328</v>
      </c>
      <c r="B37" s="79"/>
      <c r="C37" s="79"/>
      <c r="D37" s="79"/>
      <c r="E37" s="79"/>
      <c r="F37" s="79"/>
    </row>
    <row r="38" customFormat="false" ht="15" hidden="false" customHeight="false" outlineLevel="0" collapsed="false">
      <c r="A38" s="70" t="s">
        <v>329</v>
      </c>
      <c r="B38" s="80"/>
      <c r="C38" s="80"/>
      <c r="D38" s="80"/>
      <c r="E38" s="78" t="n">
        <v>0.105</v>
      </c>
      <c r="F38" s="78" t="n">
        <v>0.172</v>
      </c>
      <c r="G38" s="78" t="n">
        <v>0.1818</v>
      </c>
    </row>
    <row r="39" customFormat="false" ht="25.5" hidden="false" customHeight="true" outlineLevel="0" collapsed="false">
      <c r="A39" s="79" t="s">
        <v>330</v>
      </c>
      <c r="B39" s="79"/>
      <c r="C39" s="79"/>
      <c r="D39" s="79"/>
      <c r="E39" s="79"/>
      <c r="F39" s="79"/>
    </row>
    <row r="40" customFormat="false" ht="15" hidden="false" customHeight="false" outlineLevel="0" collapsed="false">
      <c r="A40" s="70" t="s">
        <v>331</v>
      </c>
      <c r="B40" s="78" t="n">
        <v>0.121</v>
      </c>
      <c r="C40" s="78" t="n">
        <v>0.124</v>
      </c>
      <c r="D40" s="78" t="n">
        <v>0.105</v>
      </c>
      <c r="E40" s="78" t="n">
        <v>0.108</v>
      </c>
      <c r="F40" s="78" t="n">
        <v>0.152</v>
      </c>
      <c r="G40" s="78" t="n">
        <v>0.1583</v>
      </c>
    </row>
    <row r="41" customFormat="false" ht="25.5" hidden="false" customHeight="true" outlineLevel="0" collapsed="false">
      <c r="A41" s="79" t="s">
        <v>332</v>
      </c>
      <c r="B41" s="79"/>
      <c r="C41" s="79"/>
      <c r="D41" s="79"/>
      <c r="E41" s="79"/>
      <c r="F41" s="79"/>
    </row>
    <row r="42" customFormat="false" ht="15" hidden="false" customHeight="false" outlineLevel="0" collapsed="false">
      <c r="A42" s="81" t="s">
        <v>333</v>
      </c>
      <c r="B42" s="80"/>
      <c r="C42" s="80"/>
      <c r="D42" s="80"/>
      <c r="E42" s="80"/>
      <c r="F42" s="80"/>
      <c r="G42" s="78" t="n">
        <v>0.119</v>
      </c>
    </row>
    <row r="43" customFormat="false" ht="189.75" hidden="false" customHeight="true" outlineLevel="0" collapsed="false">
      <c r="A43" s="82" t="s">
        <v>334</v>
      </c>
      <c r="B43" s="82"/>
      <c r="C43" s="82"/>
      <c r="D43" s="82"/>
      <c r="E43" s="82"/>
      <c r="F43" s="82"/>
    </row>
    <row r="44" customFormat="false" ht="15" hidden="false" customHeight="false" outlineLevel="0" collapsed="false">
      <c r="A44" s="4" t="s">
        <v>335</v>
      </c>
      <c r="G44" s="14" t="n">
        <f aca="false">G36+G38+G40+G42</f>
        <v>0.6483</v>
      </c>
    </row>
    <row r="46" customFormat="false" ht="15" hidden="false" customHeight="false" outlineLevel="0" collapsed="false">
      <c r="A46" s="17" t="s">
        <v>336</v>
      </c>
      <c r="B46" s="17"/>
      <c r="C46" s="17"/>
      <c r="D46" s="17"/>
      <c r="E46" s="17"/>
      <c r="F46" s="17"/>
    </row>
    <row r="47" customFormat="false" ht="15" hidden="false" customHeight="false" outlineLevel="0" collapsed="false">
      <c r="A47" s="3"/>
      <c r="B47" s="3" t="s">
        <v>337</v>
      </c>
    </row>
    <row r="48" customFormat="false" ht="15" hidden="false" customHeight="false" outlineLevel="0" collapsed="false">
      <c r="A48" s="6" t="s">
        <v>338</v>
      </c>
      <c r="B48" s="83" t="n">
        <f aca="false">B30</f>
        <v>0.0107</v>
      </c>
    </row>
    <row r="49" customFormat="false" ht="15" hidden="false" customHeight="false" outlineLevel="0" collapsed="false">
      <c r="A49" s="6" t="s">
        <v>339</v>
      </c>
      <c r="B49" s="84" t="n">
        <f aca="false">G44</f>
        <v>0.6483</v>
      </c>
    </row>
    <row r="50" customFormat="false" ht="15" hidden="false" customHeight="false" outlineLevel="0" collapsed="false">
      <c r="A50" s="85" t="s">
        <v>340</v>
      </c>
      <c r="B50" s="86" t="n">
        <v>0.119</v>
      </c>
    </row>
    <row r="51" customFormat="false" ht="15" hidden="false" customHeight="false" outlineLevel="0" collapsed="false">
      <c r="A51" s="4" t="s">
        <v>341</v>
      </c>
      <c r="B51" s="14" t="n">
        <f aca="false">B48+B49</f>
        <v>0.659</v>
      </c>
    </row>
    <row r="52" customFormat="false" ht="15" hidden="false" customHeight="false" outlineLevel="0" collapsed="false">
      <c r="A52" s="40" t="s">
        <v>342</v>
      </c>
      <c r="B52" s="87" t="n">
        <f aca="false">1-B51</f>
        <v>0.341</v>
      </c>
    </row>
    <row r="54" customFormat="false" ht="15" hidden="false" customHeight="false" outlineLevel="0" collapsed="false">
      <c r="A54" s="17" t="s">
        <v>343</v>
      </c>
      <c r="B54" s="17"/>
      <c r="C54" s="17"/>
      <c r="D54" s="17"/>
      <c r="E54" s="17"/>
      <c r="F54" s="17"/>
    </row>
    <row r="55" customFormat="false" ht="127.5" hidden="false" customHeight="true" outlineLevel="0" collapsed="false">
      <c r="A55" s="43" t="s">
        <v>344</v>
      </c>
      <c r="B55" s="43"/>
      <c r="C55" s="43"/>
      <c r="D55" s="43"/>
      <c r="E55" s="43"/>
      <c r="F55" s="43"/>
    </row>
    <row r="56" customFormat="false" ht="103.5" hidden="false" customHeight="true" outlineLevel="0" collapsed="false">
      <c r="A56" s="43" t="s">
        <v>345</v>
      </c>
      <c r="B56" s="43"/>
      <c r="C56" s="43"/>
      <c r="D56" s="43"/>
      <c r="E56" s="43"/>
      <c r="F56" s="43"/>
    </row>
    <row r="57" customFormat="false" ht="259.5" hidden="false" customHeight="true" outlineLevel="0" collapsed="false">
      <c r="A57" s="43" t="s">
        <v>346</v>
      </c>
      <c r="B57" s="43"/>
      <c r="C57" s="43"/>
      <c r="D57" s="43"/>
      <c r="E57" s="43"/>
      <c r="F57" s="43"/>
    </row>
    <row r="58" customFormat="false" ht="115.5" hidden="false" customHeight="true" outlineLevel="0" collapsed="false">
      <c r="A58" s="43" t="s">
        <v>347</v>
      </c>
      <c r="B58" s="43"/>
      <c r="C58" s="43"/>
      <c r="D58" s="43"/>
      <c r="E58" s="43"/>
      <c r="F58" s="43"/>
    </row>
    <row r="59" customFormat="false" ht="103.5" hidden="false" customHeight="true" outlineLevel="0" collapsed="false">
      <c r="A59" s="43" t="s">
        <v>348</v>
      </c>
      <c r="B59" s="43"/>
      <c r="C59" s="43"/>
      <c r="D59" s="43"/>
      <c r="E59" s="43"/>
      <c r="F59" s="43"/>
    </row>
    <row r="60" customFormat="false" ht="42" hidden="false" customHeight="true" outlineLevel="0" collapsed="false">
      <c r="A60" s="43" t="s">
        <v>349</v>
      </c>
      <c r="B60" s="43"/>
      <c r="C60" s="43"/>
      <c r="D60" s="43"/>
      <c r="E60" s="43"/>
      <c r="F60" s="43"/>
    </row>
    <row r="62" customFormat="false" ht="67.5" hidden="false" customHeight="true" outlineLevel="0" collapsed="false">
      <c r="A62" s="2" t="s">
        <v>350</v>
      </c>
      <c r="B62" s="2"/>
      <c r="C62" s="2"/>
      <c r="D62" s="2"/>
      <c r="E62" s="2"/>
      <c r="F62" s="2"/>
    </row>
  </sheetData>
  <mergeCells count="31">
    <mergeCell ref="A2:F2"/>
    <mergeCell ref="A4:F4"/>
    <mergeCell ref="A8:F8"/>
    <mergeCell ref="A10:F10"/>
    <mergeCell ref="E12:F12"/>
    <mergeCell ref="E13:F13"/>
    <mergeCell ref="E14:F14"/>
    <mergeCell ref="E15:F15"/>
    <mergeCell ref="E16:F16"/>
    <mergeCell ref="E17:F17"/>
    <mergeCell ref="E18:F18"/>
    <mergeCell ref="E19:F19"/>
    <mergeCell ref="A20:F20"/>
    <mergeCell ref="A22:F22"/>
    <mergeCell ref="A23:F23"/>
    <mergeCell ref="A31:F31"/>
    <mergeCell ref="A33:F33"/>
    <mergeCell ref="A34:F34"/>
    <mergeCell ref="A37:F37"/>
    <mergeCell ref="A39:F39"/>
    <mergeCell ref="A41:F41"/>
    <mergeCell ref="A43:F43"/>
    <mergeCell ref="A46:F46"/>
    <mergeCell ref="A54:F54"/>
    <mergeCell ref="A55:F55"/>
    <mergeCell ref="A56:F56"/>
    <mergeCell ref="A57:F57"/>
    <mergeCell ref="A58:F58"/>
    <mergeCell ref="A59:F59"/>
    <mergeCell ref="A60:F60"/>
    <mergeCell ref="A62:F62"/>
  </mergeCells>
  <printOptions headings="false" gridLines="false" gridLinesSet="true" horizontalCentered="false" verticalCentered="false"/>
  <pageMargins left="0.75" right="0.75" top="1" bottom="1" header="0.511811023622047" footer="0.511811023622047"/>
  <pageSetup paperSize="1" scale="100" fitToWidth="1" fitToHeight="0" pageOrder="downThenOver" orientation="landscape" blackAndWhite="false" draft="false" cellComments="none" horizontalDpi="300" verticalDpi="300" copies="1"/>
  <headerFooter differentFirst="false" differentOddEven="false">
    <oddHeader/>
    <oddFooter/>
  </headerFooter>
</worksheet>
</file>

<file path=docProps/app.xml><?xml version="1.0" encoding="utf-8"?>
<Properties xmlns="http://schemas.openxmlformats.org/officeDocument/2006/extended-properties" xmlns:vt="http://schemas.openxmlformats.org/officeDocument/2006/docPropsVTypes">
  <Template/>
  <TotalTime>0</TotalTime>
  <Application>LibreOffice/24.2.7.2$Linux_X86_64 LibreOffice_project/420$Build-2</Application>
  <AppVersion>15.0000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2026-08-29T12:31:34Z</dcterms:created>
  <dc:creator>openpyxl</dc:creator>
  <dc:description/>
  <dc:language>en-US</dc:language>
  <cp:lastModifiedBy/>
  <dcterms:modified xsi:type="dcterms:W3CDTF">2026-08-29T12:31:49Z</dcterms:modified>
  <cp:revision>1</cp:revision>
  <dc:subject/>
  <dc:title/>
</cp:coreProperties>
</file>

<file path=docProps/custom.xml><?xml version="1.0" encoding="utf-8"?>
<Properties xmlns="http://schemas.openxmlformats.org/officeDocument/2006/custom-properties" xmlns:vt="http://schemas.openxmlformats.org/officeDocument/2006/docPropsVTypes"/>
</file>