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comments7.xml" ContentType="application/vnd.openxmlformats-officedocument.spreadsheetml.comments+xml"/>
  <Override PartName="/xl/theme/theme1.xml" ContentType="application/vnd.openxmlformats-officedocument.theme+xml"/>
  <Override PartName="/xl/styles.xml" ContentType="application/vnd.openxmlformats-officedocument.spreadsheetml.styles+xml"/>
  <Override PartName="/xl/worksheets/_rels/sheet7.xml.rels" ContentType="application/vnd.openxmlformats-package.relationships+xml"/>
  <Override PartName="/xl/worksheets/_rels/sheet6.xml.rels" ContentType="application/vnd.openxmlformats-package.relationships+xml"/>
  <Override PartName="/xl/worksheets/_rels/sheet4.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_rels/drawing1.xml.rels" ContentType="application/vnd.openxmlformats-package.relationships+xml"/>
  <Override PartName="/xl/drawings/vmlDrawing1.vml" ContentType="application/vnd.openxmlformats-officedocument.vmlDrawing"/>
  <Override PartName="/xl/drawings/drawing1.xml" ContentType="application/vnd.openxmlformats-officedocument.drawing+xml"/>
  <Override PartName="/xl/drawings/vmlDrawing3.vml" ContentType="application/vnd.openxmlformats-officedocument.vmlDrawing"/>
  <Override PartName="/xl/drawings/vmlDrawing2.vml" ContentType="application/vnd.openxmlformats-officedocument.vmlDrawing"/>
  <Override PartName="/xl/drawings/vmlDrawing4.vml" ContentType="application/vnd.openxmlformats-officedocument.vmlDrawing"/>
  <Override PartName="/xl/_rels/workbook.xml.rels" ContentType="application/vnd.openxmlformats-package.relationships+xml"/>
  <Override PartName="/xl/comments4.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omments6.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 name="Cash Flow" sheetId="3" state="visible" r:id="rId5"/>
    <sheet name="Company KPIs" sheetId="4" state="visible" r:id="rId6"/>
    <sheet name="Sentiment &amp; Mgmt Quality" sheetId="5" state="visible" r:id="rId7"/>
    <sheet name="Valuation" sheetId="6" state="visible" r:id="rId8"/>
    <sheet name="Ownership" sheetId="7" state="visible" r:id="rId9"/>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5" authorId="0">
      <text>
        <r>
          <rPr>
            <sz val="10"/>
            <rFont val="Arial"/>
            <family val="2"/>
          </rPr>
          <t xml:space="preserve">FY2025 revenue includes GBP16,494k of licensing revenue recognised under the Enablement and Patent Licensing Agreements signed with Siemens Healthineers on 30 January 2025 (part of a $37.5m, 4-year, non-exclusive SPECT-only agreement; $25.0m cash received in FY2025). This is the single largest driver of the FY2025 step-change in revenue, gross margin and profitability -- see Company KPIs tab for the revenue-by-type breakdown and Valuation tab for how this is treated.</t>
        </r>
      </text>
    </comment>
    <comment ref="A13" authorId="0">
      <text>
        <r>
          <rPr>
            <sz val="10"/>
            <rFont val="Arial"/>
            <family val="2"/>
          </rPr>
          <t xml:space="preserve">FY2021-22: small reversals of a large FY2020 exceptional impairment on US trade receivables/amounts recoverable on contract (unrelated to the years shown here, but explains why FY2021's headline loss looks so much better than FY2020's -- it is largely a base effect, not an underlying trading improvement; the CFO's own FY2021 reconciliation makes this explicit). FY2024: a GBP246k exceptional charge on refinancing the HSBC revolving credit facility, replaced that year by a related-party term loan from Polymer N2 Ltd (see Ownership tab).</t>
        </r>
      </text>
    </comment>
  </commentList>
</comments>
</file>

<file path=xl/comments4.xml><?xml version="1.0" encoding="utf-8"?>
<comments xmlns="http://schemas.openxmlformats.org/spreadsheetml/2006/main" xmlns:xdr="http://schemas.openxmlformats.org/drawingml/2006/spreadsheetDrawing">
  <authors>
    <author>Unknown Author</author>
  </authors>
  <commentList>
    <comment ref="A6" authorId="0">
      <text>
        <r>
          <rPr>
            <sz val="10"/>
            <rFont val="Arial"/>
            <family val="2"/>
          </rPr>
          <t xml:space="preserve">Company-reported Adjusted EBITDA, defined by Kromek as EBITDA before exceptional items, early-settlement discounts, change in fair value of derivative financial instruments, and share-based payments. Reconciliation table appears in the Chief Financial Officer's Review of each Annual Report (FY2021 p.~9-10, FY2022 CFO Review, FY2023 CFO Review, FY2024 Financial Review, FY2025 CFO Review). FY2025's £10.3m includes £1.4m of one-off costs; the company itself states that excluding these, adjusted EBITDA would have been £13.1m -- included here as reported, not adjusted further, to keep the series on a consistent as-reported basis.</t>
        </r>
      </text>
    </comment>
    <comment ref="A8" authorId="0">
      <text>
        <r>
          <rPr>
            <sz val="10"/>
            <rFont val="Arial"/>
            <family val="2"/>
          </rPr>
          <t xml:space="preserve">From the Cash Flow tab ('Capitalisation of development costs' row, sign-flipped to positive here). Shown as a % of revenue because the steady decline (52.8% of revenue in FY2021 to 16.5% in FY2025) is itself a KPI: it shows Kromek's R&amp;D spend growing far more slowly than revenue, i.e. genuine operating leverage rather than just top-line growth.</t>
        </r>
      </text>
    </comment>
  </commentList>
</comments>
</file>

<file path=xl/comments6.xml><?xml version="1.0" encoding="utf-8"?>
<comments xmlns="http://schemas.openxmlformats.org/spreadsheetml/2006/main" xmlns:xdr="http://schemas.openxmlformats.org/drawingml/2006/spreadsheetDrawing">
  <authors>
    <author>Unknown Author</author>
  </authors>
  <commentList>
    <comment ref="B59" authorId="0">
      <text>
        <r>
          <rPr>
            <sz val="10"/>
            <rFont val="Arial"/>
            <family val="2"/>
          </rPr>
          <t xml:space="preserve">Share €7.90; market cap €116M; net cash €22.8M; EV €93.0M. Source: stockanalysis.com/quote/hel/DETEC (28 Aug 2026 snapshot, cross-checked against 17 Jun and 14 Aug 2026 snapshots -- EV moved €93-107M over that window on share-price moves, revenue/EBITDA stable at ~€104m/~€10.4m TTM). FY2025 revenue was €101.0m, down 6.0% YoY -- unlike Kromek, this peer's revenue was declining over the period.</t>
        </r>
      </text>
    </comment>
    <comment ref="B60" authorId="0">
      <text>
        <r>
          <rPr>
            <sz val="10"/>
            <rFont val="Arial"/>
            <family val="2"/>
          </rPr>
          <t xml:space="preserve">Share $14.40; market cap $3.59bn; net debt $807.9M; EV $4.39bn; EBITDA $221.7M (TTM, aggregator-calculated, not the company's own disclosed non-GAAP figure). Source: stockanalysis.com/stocks/mir/statistics (28 Aug 2026, 4:00pm EDT close).</t>
        </r>
      </text>
    </comment>
    <comment ref="B61" authorId="0">
      <text>
        <r>
          <rPr>
            <sz val="10"/>
            <rFont val="Arial"/>
            <family val="2"/>
          </rPr>
          <t xml:space="preserve">Share $209.92; market cap $3.35bn; EV $4.04bn (implies net debt ~$690M; company's own FY2026 10-K shows net debt of $641.2M -- a ~$50M gap likely reflecting timing or lease-inclusion differences in the aggregator's EV calc, flagged rather than silently resolved). GAAP operating income $219.0M; EBITDA (TTM, aggregator est.) $268.1M. Sources: OSI Systems FY2026 Q4/FY results release (20 Aug 2026) and stockanalysis.com/stocks/osis (28 Aug 2026).</t>
        </r>
      </text>
    </comment>
    <comment ref="B62" authorId="0">
      <text>
        <r>
          <rPr>
            <sz val="10"/>
            <rFont val="Arial"/>
            <family val="2"/>
          </rPr>
          <t xml:space="preserve">Share $621.96; market cap $28.83bn; net debt $1.69bn; EV $30.52bn; EBITDA $1.59bn (TTM). Source: stockanalysis.com/stocks/tdy/statistics (28 Aug 2026, 4:00pm EDT close).</t>
        </r>
      </text>
    </comment>
    <comment ref="B63" authorId="0">
      <text>
        <r>
          <rPr>
            <sz val="10"/>
            <rFont val="Arial"/>
            <family val="2"/>
          </rPr>
          <t xml:space="preserve">Deal EV £2.0bn; headline EBITDA £160M (12.5x, explicitly stated by the parties); headline operating profit £122M (16.3x, explicitly stated). EV/Revenue of ~2.08x is my own calculation (£2.0bn / £963m), not a figure stated by the parties. A private M&amp;A transaction multiple, not a public trading multiple -- likely embeds a control premium and CVC's own strategic rationale. Sources: Smiths Group plc sale announcement (3 Dec 2025) and completion announcement (30 Jun 2026); CVC acquisition announcement.</t>
        </r>
      </text>
    </comment>
  </commentList>
</comments>
</file>

<file path=xl/comments7.xml><?xml version="1.0" encoding="utf-8"?>
<comments xmlns="http://schemas.openxmlformats.org/spreadsheetml/2006/main" xmlns:xdr="http://schemas.openxmlformats.org/drawingml/2006/spreadsheetDrawing">
  <authors>
    <author>Unknown Author</author>
  </authors>
  <commentList>
    <comment ref="A29" authorId="0">
      <text>
        <r>
          <rPr>
            <sz val="10"/>
            <rFont val="Arial"/>
            <family val="2"/>
          </rPr>
          <t xml:space="preserve">Includes shares owned by family, per the Company's own footnote.</t>
        </r>
      </text>
    </comment>
  </commentList>
</comments>
</file>

<file path=xl/sharedStrings.xml><?xml version="1.0" encoding="utf-8"?>
<sst xmlns="http://schemas.openxmlformats.org/spreadsheetml/2006/main" count="398" uniqueCount="344">
  <si>
    <t xml:space="preserve">Kromek Group plc (KMK) — Consolidated Income Statement, GBP 000s</t>
  </si>
  <si>
    <t xml:space="preserve">Source: Group Statement of Comprehensive Income, Annual Report &amp; Accounts, each fiscal year (year ended 30 April). All figures as originally reported; no restatement applied except where the FY2025 Annual Report itself restated the FY2024 comparative business-segment view (see Bank/Company KPIs tab note).</t>
  </si>
  <si>
    <t xml:space="preserve">FY2021</t>
  </si>
  <si>
    <t xml:space="preserve">FY2022</t>
  </si>
  <si>
    <t xml:space="preserve">FY2023</t>
  </si>
  <si>
    <t xml:space="preserve">FY2024</t>
  </si>
  <si>
    <t xml:space="preserve">FY2025</t>
  </si>
  <si>
    <t xml:space="preserve">Revenue</t>
  </si>
  <si>
    <t xml:space="preserve">  Cost of sales</t>
  </si>
  <si>
    <t xml:space="preserve">Gross profit</t>
  </si>
  <si>
    <t xml:space="preserve">  Other operating income</t>
  </si>
  <si>
    <t xml:space="preserve">  Distribution costs</t>
  </si>
  <si>
    <t xml:space="preserve">  Administrative expenses</t>
  </si>
  <si>
    <t xml:space="preserve">  Change in fair value of derivative</t>
  </si>
  <si>
    <t xml:space="preserve">Operating profit/(loss) before exceptional items</t>
  </si>
  <si>
    <t xml:space="preserve">  Exceptional items (impairment reversals/refinancing costs)</t>
  </si>
  <si>
    <t xml:space="preserve">Operating result (post exceptional items)</t>
  </si>
  <si>
    <t xml:space="preserve">  Finance income</t>
  </si>
  <si>
    <t xml:space="preserve">  Finance costs</t>
  </si>
  <si>
    <t xml:space="preserve">Profit/(loss) before tax</t>
  </si>
  <si>
    <t xml:space="preserve">  Tax credit</t>
  </si>
  <si>
    <t xml:space="preserve">Profit/(loss) for the year</t>
  </si>
  <si>
    <t xml:space="preserve">  Basic EPS (pence)</t>
  </si>
  <si>
    <t xml:space="preserve">  Diluted EPS (pence)</t>
  </si>
  <si>
    <t xml:space="preserve">Kromek Group plc (KMK) — Consolidated Statement of Financial Position, GBP 000s</t>
  </si>
  <si>
    <t xml:space="preserve">Source: Consolidated Statement of Financial Position, Annual Report &amp; Accounts, as at 30 April each year.</t>
  </si>
  <si>
    <t xml:space="preserve">Non-current assets</t>
  </si>
  <si>
    <t xml:space="preserve">  Goodwill</t>
  </si>
  <si>
    <t xml:space="preserve">  Other intangible assets</t>
  </si>
  <si>
    <t xml:space="preserve">  Property, plant and equipment</t>
  </si>
  <si>
    <t xml:space="preserve">  Right-of-use asset</t>
  </si>
  <si>
    <t xml:space="preserve">  Deferred tax assets</t>
  </si>
  <si>
    <t xml:space="preserve">Total non-current assets</t>
  </si>
  <si>
    <t xml:space="preserve">Current assets</t>
  </si>
  <si>
    <t xml:space="preserve">  Inventories</t>
  </si>
  <si>
    <t xml:space="preserve">  Trade and other receivables</t>
  </si>
  <si>
    <t xml:space="preserve">  Current tax assets</t>
  </si>
  <si>
    <t xml:space="preserve">  Cash and bank balances</t>
  </si>
  <si>
    <t xml:space="preserve">Total current assets</t>
  </si>
  <si>
    <t xml:space="preserve">Total assets</t>
  </si>
  <si>
    <t xml:space="preserve">Current liabilities</t>
  </si>
  <si>
    <t xml:space="preserve">  Trade and other payables</t>
  </si>
  <si>
    <t xml:space="preserve">  Borrowings (current)</t>
  </si>
  <si>
    <t xml:space="preserve">  Derivative financial instruments</t>
  </si>
  <si>
    <t xml:space="preserve">  Lease obligation (current)</t>
  </si>
  <si>
    <t xml:space="preserve">Total current liabilities</t>
  </si>
  <si>
    <t xml:space="preserve">Net current assets</t>
  </si>
  <si>
    <t xml:space="preserve">Non-current liabilities</t>
  </si>
  <si>
    <t xml:space="preserve">  Deferred income</t>
  </si>
  <si>
    <t xml:space="preserve">  Lease obligation (non-current)</t>
  </si>
  <si>
    <t xml:space="preserve">  Borrowings (non-current)</t>
  </si>
  <si>
    <t xml:space="preserve">  Deferred tax liability</t>
  </si>
  <si>
    <t xml:space="preserve">Total non-current liabilities</t>
  </si>
  <si>
    <t xml:space="preserve">Total liabilities</t>
  </si>
  <si>
    <t xml:space="preserve">Net assets</t>
  </si>
  <si>
    <t xml:space="preserve">Equity</t>
  </si>
  <si>
    <t xml:space="preserve">  Share capital</t>
  </si>
  <si>
    <t xml:space="preserve">  Share premium account</t>
  </si>
  <si>
    <t xml:space="preserve">  Merger reserve</t>
  </si>
  <si>
    <t xml:space="preserve">  Translation reserve</t>
  </si>
  <si>
    <t xml:space="preserve">  Accumulated losses</t>
  </si>
  <si>
    <t xml:space="preserve">Total equity</t>
  </si>
  <si>
    <t xml:space="preserve">  Check: Net assets = Total equity</t>
  </si>
  <si>
    <t xml:space="preserve">Kromek Group plc (KMK) — Consolidated Statement of Cash Flows, GBP 000s</t>
  </si>
  <si>
    <t xml:space="preserve">Source: Consolidated Statement of Cash Flows, Annual Report &amp; Accounts, year ended 30 April. FY2023 operating cash flow: the face of the FY2023 Annual Report's own cash flow statement and its note 31 reconciliation disagree (GBP(3,530)k vs GBP197k) -- this is an internal inconsistency in that document, not an extraction error here. The FY2024 Annual Report's own FY2023 comparative column confirms GBP197k, which is the figure used below.</t>
  </si>
  <si>
    <t xml:space="preserve">Net cash generated from/(used in) operating activities</t>
  </si>
  <si>
    <t xml:space="preserve">Interest received</t>
  </si>
  <si>
    <t xml:space="preserve">Purchases of property, plant and equipment</t>
  </si>
  <si>
    <t xml:space="preserve">Purchases of patents and trademarks</t>
  </si>
  <si>
    <t xml:space="preserve">Capitalisation of development costs</t>
  </si>
  <si>
    <t xml:space="preserve">Net cash used in investing activities</t>
  </si>
  <si>
    <t xml:space="preserve">Net proceeds on issue of shares</t>
  </si>
  <si>
    <t xml:space="preserve">New borrowings</t>
  </si>
  <si>
    <t xml:space="preserve">Proceeds from issue of convertible loan notes</t>
  </si>
  <si>
    <t xml:space="preserve">Payment of borrowings</t>
  </si>
  <si>
    <t xml:space="preserve">Payment of lease liability</t>
  </si>
  <si>
    <t xml:space="preserve">Interest paid</t>
  </si>
  <si>
    <t xml:space="preserve">Financing/refinancing costs</t>
  </si>
  <si>
    <t xml:space="preserve">Net cash generated from/(used in) financing activities</t>
  </si>
  <si>
    <t xml:space="preserve">Net increase/(decrease) in cash and cash equivalents</t>
  </si>
  <si>
    <t xml:space="preserve">Cash and cash equivalents at beginning of year</t>
  </si>
  <si>
    <t xml:space="preserve">Effect of foreign exchange rate changes</t>
  </si>
  <si>
    <t xml:space="preserve">Cash and cash equivalents at end of year</t>
  </si>
  <si>
    <t xml:space="preserve">Reading note: Kromek is a capitalising-R&amp;D, cash-consuming small-cap for most of this period -- operating cash flow was negative in 4 of the 5 years shown, and the business relied on external financing (equity raises in FY2021 and FY2024, convertible loan notes in FY2023, and a related-party secured loan from Polymer N2 Ltd across FY2024-25 -- see Ownership tab) to fund both R&amp;D capitalisation and working-capital swings. FY2025's large positive operating cash flow (GBP15.9m) is dominated by the $25.0m Siemens Healthineers cash receipt and should not be read as a newly-achieved steady-state cash generation rate.</t>
  </si>
  <si>
    <t xml:space="preserve">Kromek Group plc (KMK) — Company-Specific KPI Trends, FY2021-FY2025</t>
  </si>
  <si>
    <t xml:space="preserve">These KPIs are highlighted because they are the clearest lens on Kromek's story: a capitalising-R&amp;D, loss-making small-cap through FY2021-2023 that inflects into profitability and positive cash generation in FY2024-2025, driven substantially by the Siemens Healthineers licensing deal. Source: Chief Financial Officer's Review and Note 4 (Operating Segments) of each year's Annual Report &amp; Accounts, year ended 30 April.</t>
  </si>
  <si>
    <t xml:space="preserve">Gross margin (%) — calc., ties to Income Statement tab</t>
  </si>
  <si>
    <t xml:space="preserve">Adjusted EBITDA (£'000) — company-reported</t>
  </si>
  <si>
    <t xml:space="preserve">Net cash/(debt) (£'000, calc. — cash less all borrowings)</t>
  </si>
  <si>
    <t xml:space="preserve">R&amp;D capitalised in the year (£'000)</t>
  </si>
  <si>
    <t xml:space="preserve">R&amp;D capitalised, % of revenue (calc.)</t>
  </si>
  <si>
    <t xml:space="preserve">Average headcount (Group, excl. Non-Executive Directors)</t>
  </si>
  <si>
    <t xml:space="preserve">Trendline charts — the three headline KPIs</t>
  </si>
  <si>
    <t xml:space="preserve">Revenue by type — Product sales / R&amp;D contract revenue / Licensing</t>
  </si>
  <si>
    <t xml:space="preserve">Source: 'Revenue Mix' table in the CFO's/Financial Review each year (FY2021-FY2024) and Note 4 'Revenues from major products and services' (FY2025 AR, which also restates FY2024 on the same three-way basis). All rows reconcile exactly to total revenue on the Income Statement tab.</t>
  </si>
  <si>
    <t xml:space="preserve">Product sales</t>
  </si>
  <si>
    <t xml:space="preserve">R&amp;D contract revenue</t>
  </si>
  <si>
    <t xml:space="preserve">Licensing revenue (Siemens Healthineers Enablement/Patent agreements)</t>
  </si>
  <si>
    <t xml:space="preserve">Total (calc., ties to Income Statement Revenue row)</t>
  </si>
  <si>
    <t xml:space="preserve">Revenue and operating result by business division — Advanced Imaging vs. CBRN/Bio-detection</t>
  </si>
  <si>
    <t xml:space="preserve">Kromek began reporting revenue on a divisional basis only from the FY2025 Annual Report (Note 4); FY2024 is restated there on the same basis. FY2022 and FY2023 divisional splits are not in the statutory segment note (which reported by UK/US geography only in those years) -- the figures below for FY2022-FY2023 are management's own approximate figures from the 18 June 2025 Capital Markets Day investor presentation (rounded to the nearest £0.1m; they sum to within ~£10k of statutory total revenue, an immaterial rounding gap). FY2021 divisional split: NOT AVAILABLE on any basis reviewed.</t>
  </si>
  <si>
    <t xml:space="preserve">FY2022 (approx.)</t>
  </si>
  <si>
    <t xml:space="preserve">FY2023 (approx.)</t>
  </si>
  <si>
    <t xml:space="preserve">FY2024 (restated)</t>
  </si>
  <si>
    <t xml:space="preserve">Advanced Imaging — external sales</t>
  </si>
  <si>
    <t xml:space="preserve">CBRN/Bio-detection — external sales</t>
  </si>
  <si>
    <t xml:space="preserve">Segment operating result before exceptional items — profit/(loss)</t>
  </si>
  <si>
    <t xml:space="preserve">Advanced Imaging</t>
  </si>
  <si>
    <t xml:space="preserve">CBRN/Bio-detection</t>
  </si>
  <si>
    <t xml:space="preserve">Total segment operating result (calc.)</t>
  </si>
  <si>
    <t xml:space="preserve">  Check vs. Income Statement operating profit before exceptional items (FY2024, FY2025)</t>
  </si>
  <si>
    <t xml:space="preserve">Reading note: the segment note's own row header ('Segment result -- operating loss/(profit) before exceptional items') orders the two words unusually (loss before profit), which can read as implying a reversed plain/parenthesis sign convention. It does not: parentheses mean negative throughout, exactly as everywhere else in these accounts -- the figures above tie out exactly to the Income Statement (see check row). What the numbers actually show is a genuine and striking swing: Advanced Imaging ran an operating LOSS of £4.3m in FY2024 while CBRN/Bio was profitable (£2.9m); in FY2025 this fully reversed -- Advanced Imaging swung to a £7.8m operating PROFIT (substantially licensing-revenue-driven) while CBRN/Bio moved into a £3.0m operating loss. Read alongside the Sentiment &amp; Mgmt Quality tab: FY2025's group-level profit inflection is heavily concentrated in one division and one largely non-recurring revenue item, not a broad-based improvement across the business.</t>
  </si>
  <si>
    <t xml:space="preserve">Revenue by customer destination (geographic), FY2024-FY2025</t>
  </si>
  <si>
    <t xml:space="preserve">Source: Note 4, FY2025 Annual Report. This is a newer disclosure basis (by customer destination) that supersedes the older 'UK Operations / US Operations' segment split used in FY2021-FY2024 annual reports (that older UK/US split is not shown here to avoid a confusing third basis, but is available in the Income Statement tab's source workpapers if needed). North America's 68% share of FY2025 revenue is significantly influenced by the Siemens Healthineers licensing revenue.</t>
  </si>
  <si>
    <t xml:space="preserve">United Kingdom</t>
  </si>
  <si>
    <t xml:space="preserve">North America</t>
  </si>
  <si>
    <t xml:space="preserve">Asia</t>
  </si>
  <si>
    <t xml:space="preserve">Europe</t>
  </si>
  <si>
    <t xml:space="preserve">Other</t>
  </si>
  <si>
    <t xml:space="preserve">Total (calc.)</t>
  </si>
  <si>
    <t xml:space="preserve">Kromek Group plc (KMK) — Year-by-Year Sentiment and Management Quality Assessment</t>
  </si>
  <si>
    <t xml:space="preserve">Subjective scores assigned by the analyst (Claude) after reading each year's Chairman's Statement, Strategic Report, CFO/Financial Review and Note 4 segment disclosures in chronological order, without reference to the share price. Sentiment: 0=bad, 10=extremely positive. Management quality: 0=fraud/convictions, 10=outstanding/management saved the day. These are judgment calls, not derived from any formula -- read the rationale column, not just the score.</t>
  </si>
  <si>
    <t xml:space="preserve">Year</t>
  </si>
  <si>
    <t xml:space="preserve">Sentiment
(0-10)</t>
  </si>
  <si>
    <t xml:space="preserve">Mgmt Quality
(0-10)</t>
  </si>
  <si>
    <t xml:space="preserve">Reported PBT (£m)</t>
  </si>
  <si>
    <t xml:space="preserve">Rationale</t>
  </si>
  <si>
    <t xml:space="preserve">Revenue fell to £10.4m (2020: £13.1m) with COVID-19 disruption in the first four months; adjusted EBITDA loss widened to £1.7m (2020: £0.4m). Loss before tax narrowed sharply to £6.3m (2020: £18.3m), but that comparison is flattered by a large FY2020 exceptional impairment base effect, not by underlying improvement. £12.2m net proceeds from a share issue funded continued R&amp;D capitalisation (£5.5m) through a year when operating cash flow was still negative.
MGMT: Steered the business through a genuine external shock (pandemic-disrupted customer order patterns) without a going-concern qualification, and was transparent that the R&amp;D-contract revenue mix shift (44% of revenue, up from 21%) partly reflected timing rather than a strategic pivot. A £5.5m equity raise diluted shareholders but kept the capitalisation programme funded rather than cutting R&amp;D to preserve cash -- a reasonable trade-off for a technology company, but one that has recurred nearly every year reviewed.</t>
  </si>
  <si>
    <t xml:space="preserve">—</t>
  </si>
  <si>
    <t xml:space="preserve">Revenue grew to £12.1m (+16%) but adjusted EBITDA loss only narrowed modestly to £1.16m (2021: £1.69m) as gross margin was squeezed by supply-chain inflation (46.8% vs 48.4%). Cash fell sharply to £5.1m (2021: £15.6m) as the FY2021 equity raise was consumed by continued R&amp;D capitalisation (£5.6m) and working capital, moving the balance sheet from net cash of £7.4m to a net debt position of £1.4m within the year -- the first year of the five reviewed where Kromek ended the year in a net debt position.
MGMT: No major red flags, but no major positive catalysts either -- a year of steady, unspectacular execution against a difficult supply-chain and inflation backdrop common to the whole sector at the time. The FY2022 Annual Report was also the one year in this five-year window where the directors' own going-concern disclosure used explicit "may cast significant doubt" language (tied to a conditional bank covenant waiver), even though the auditor's own opinion did not treat it as a formal material uncertainty -- a point of internal tension worth noting for a management-quality read, though it did not, in the event, develop into an actual liquidity crisis.</t>
  </si>
  <si>
    <t xml:space="preserve">Record revenue of £17.3m (+44%), described by the company as record performance in both the Advanced Imaging and CBRN detection segments. Gross margin improved to 51.6% and adjusted EBITDA loss narrowed further to £1.0m, with H2 2023 alone adjusted-EBITDA-positive (£1.7m) offsetting a weaker H1 (-£2.7m loss). The HSBC revolving credit facility was extended to 31 August 2023, and a post-year-end £7.4m placing/subscription/open offer (plus a financial-support letter from a large shareholder) underpinned the going-concern basis -- the balance sheet remained in a net debt position (£7.8m) throughout the year.
MGMT: Genuine, broad-based operating improvement (both divisions grew, gross margin expanded, second-half profitability achieved on an adjusted-EBITDA basis) rather than a one-off item doing the work. Continued reliance on shareholder-support letters and near-term facility extensions to underpin going concern for the third year running is a recurring pattern worth tracking rather than a one-off concern.</t>
  </si>
  <si>
    <t xml:space="preserve">Revenue rose to £19.4m (+12%), gross margin improved further to 55.2%, and adjusted EBITDA turned positive for the first time in the five years reviewed (£3.1m, ahead of market expectations per the company's own account), though a statutory loss before tax of £3.5m was still reported. The £5.0m HSBC revolving credit facility was refinanced during the year with a new £5.5m secured term loan from Polymer N2 Ltd -- described by the company as 'an existing and significant shareholder in the Company' -- at a fixed 9.5% interest rate, with interest payable in cash or new shares at the lender's option. On a divisional basis (restated in the FY2025 AR), Advanced Imaging actually ran an operating LOSS of £4.3m in FY2024 while CBRN/Bio carried the group to its adjusted-EBITDA milestone -- the opposite pattern from FY2025 (see Company KPIs tab).
MGMT: The adjusted-EBITDA inflection is a real, disclosed milestone and management was explicit that it beat market expectations. But refinancing an arm's-length bank facility with a related-party loan from a significant shareholder, on terms that include the option to settle interest in new shares (potentially dilutive, and priced at the lender's discretion rather than at a market-tendered rate), is a governance point that deserves scrutiny rather than being read as simply "a financing choice" -- see the Ownership tab for the full related-party picture.</t>
  </si>
  <si>
    <t xml:space="preserve">Transformational year: revenue jumped to £26.5m (+37%), gross margin nearly doubled to 80.9%, adjusted EBITDA reached £10.3m and the Group reported its first full-year statutory profit before tax (£3.1m) in the five years reviewed. The step-change is substantially attributable to a single item: £16.5m of licensing revenue and a $25.0m cash receipt under the Siemens Healthineers Enablement and Patent Licensing Agreements (a $37.5m, 4-year, non-exclusive SPECT-only deal). That cash was used to repay the Polymer N2 Ltd related-party loan in full. On an underlying basis, excluding Siemens, the CFO's own commentary describes 'good underlying growth' in the CBRN Detection division and Advanced Imaging growth of over 200% (per the 12 May 2026 trading update commentary), which is a genuinely positive underlying signal, but the reported headline profit is not representative of a repeatable run-rate.
MGMT: Successfully negotiated and delivered a major strategic licensing agreement with a large medical-imaging OEM (Siemens Healthineers) -- a significant commercial and technical validation of Kromek's CZT detector IP -- and used the resulting cash to delever and exit a related-party financing arrangement, which is the right capital-allocation sequencing. The FY2026 trading update (12 May 2026) also shows management proactively disclosing that results would be "in line with market expectations" and explicitly citing the specific consensus figures (£27.2m revenue / £2.15m PBT) rather than leaving the market to guess -- a transparency practice worth noting. Set against this: the FY2025 Annual Report itself contains two different, non-reconciling FY2024 comparative figures for Advanced Imaging revenue in different sections of the same document (£9.0m vs £9.4m) -- a drafting/QA lapse, not a substantive issue, but the kind of small inconsistency that argues for care in relying on any single narrative sentence over the primary tables.</t>
  </si>
  <si>
    <t xml:space="preserve">FY2026 (trading update only, 12 May 2026 -- not scored, interim/guidance data point)</t>
  </si>
  <si>
    <t xml:space="preserve">Company expects FY2026 revenue and PBT 'in line with market expectations,' explicitly citing consensus of £27.2m revenue and £2.15m PBT. CBRN Detection division delivering revenue growth despite some governmental-contract procurement delays; Advanced Imaging division affected by supply-chain/order-timing disruption in H1 but supported by a large new customer order in H2. Full-year results due September 2026 (not yet published as of this workbook's compilation). Kromek's sole broker (Cavendish, also its nominated adviser) reiterated a Buy rating on the same day with a 26p price target and its own FY26 estimates of £27.1m revenue / £2.3m adjusted PBT -- noted here as a market data point for the Valuation tab's assumptions-check, not used to set the value range.</t>
  </si>
  <si>
    <t xml:space="preserve">Recurring findings across the five-year window</t>
  </si>
  <si>
    <t xml:space="preserve">• Persistent reliance on external financing to fund R&amp;D capitalisation: equity raises in FY2021 (£12.2m net) and FY2024 (£7.5m net), a convertible loan note issue in FY2023 (£2.8m), and a related-party secured term loan from Polymer N2 Ltd spanning FY2024-FY2025 (£5.5m plus a further £3.4m tranche, both fully repaid in FY2025 from Siemens proceeds). Only in FY2025 did the business fund itself from operations and a single large customer transaction rather than a capital raise.</t>
  </si>
  <si>
    <t xml:space="preserve">• A recurring change in revenue recognition/segmentation basis makes long-run like-for-like comparison harder: geographic (UK/US) segment reporting through FY2021-2024, replaced by a two-division (Advanced Imaging / CBRN-Bio) and customer-destination geographic basis from the FY2025 Annual Report, with FY2022-FY2023 divisional figures available only as approximate investor-presentation numbers rather than restated statutory data.</t>
  </si>
  <si>
    <t xml:space="preserve">• No qualified audit opinions and no formal material-uncertainty/going-concern paragraphs were issued in any of the five years reviewed, despite several years running close to covenant or facility-renewal deadlines and one year (FY2022) where the directors' own risk language crossed into 'may cast significant doubt' territory.</t>
  </si>
  <si>
    <t xml:space="preserve">• The related-party financing relationship with Polymer Holdings (a shareholder since at least FY2021, growing from 5.1% to 15.3% of the register by 31 August 2025) and its affiliate Polymer N2 Ltd (KMK's secured lender through FY2024-FY2025) is a structural governance fact independent of the P&amp;L -- see the Ownership tab for the full picture.</t>
  </si>
  <si>
    <t xml:space="preserve">• FY2025's headline profitability is heavily concentrated in a single licensing transaction (Siemens Healthineers) and, within that year, in a single division (Advanced Imaging, which swung from a £4.3m operating loss in FY2024 to a £7.8m operating profit in FY2025 while CBRN/Bio moved the other way) -- a valuation built on FY2025 run-rate earnings without adjustment would materially overstate normalised profitability, which is the central reason the Valuation tab uses revenue rather than earnings as its primary multiple base.</t>
  </si>
  <si>
    <t xml:space="preserve">Kromek Group plc (KMK) — Value Range, Built Without Reference to the Current Share Price</t>
  </si>
  <si>
    <t xml:space="preserve">Method: EV/Revenue as the PRIMARY multiple, cross-checked against EV/EBITDA. This is the standard framework for valuing a small, sub-scale technology/hardware company with a recent history of thin or negative earnings and a single large one-off item in its most recent year's EBITDA -- generic P/E or asset-based approaches are not appropriate here (KMK has no meaningful multi-year earnings track record to normalise, and its balance sheet, unlike a bank's, is not the value driver). Cross-checked below against 5 sourced peer/transaction multiples. All inputs are assumptions, clearly labelled; change the yellow cells to test sensitivity.</t>
  </si>
  <si>
    <t xml:space="preserve">Step 1 — Starting point: FY2025 revenue, adjusted EBITDA and net cash</t>
  </si>
  <si>
    <t xml:space="preserve">FY2025 revenue (£'000)</t>
  </si>
  <si>
    <t xml:space="preserve">FY2025 adjusted EBITDA (£'000)</t>
  </si>
  <si>
    <t xml:space="preserve">  memo: excluding £1.4m of one-off costs the company itself flags, adjusted EBITDA would be £13.1m -- not used below, shown for context only.</t>
  </si>
  <si>
    <t xml:space="preserve">FY2025 net cash/(debt) (£'000, calc.)</t>
  </si>
  <si>
    <t xml:space="preserve">Ordinary shares in issue (30 April 2025; no shares held in Treasury)</t>
  </si>
  <si>
    <t xml:space="preserve">  memo: a further 13,440,514 shares were issued post-year-end (Aug/Sep 2025) to settle Polymer N2 Ltd interest -- not included above, since this is a FY2025-dated snapshot; using the higher post-year-end count would dilute all per-share results below by a further ~2%.</t>
  </si>
  <si>
    <t xml:space="preserve">Step 2 — Assumptions: multiples applied (edit the yellow cells to test sensitivity)</t>
  </si>
  <si>
    <t xml:space="preserve">Assumption</t>
  </si>
  <si>
    <t xml:space="preserve">Low case</t>
  </si>
  <si>
    <t xml:space="preserve">Central case</t>
  </si>
  <si>
    <t xml:space="preserve">High case</t>
  </si>
  <si>
    <t xml:space="preserve">Basis</t>
  </si>
  <si>
    <t xml:space="preserve">EV/Revenue multiple (x) — primary method</t>
  </si>
  <si>
    <t xml:space="preserve">The cheapest and closest-scale/technology peer (Detection Technology Oyj) currently trades at ~0.89x EV/Revenue -- the central case of 0.9x sets KMK at essentially that level. Low case (0.5x) applies roughly a 45% discount to that peer for KMK's much smaller scale (£26.5m vs ~€104m revenue), thin free float, AIM illiquidity, single-broker coverage, and the fact that a large share of FY2025 revenue is a one-off licensing receipt rather than recurring product/R&amp;D revenue. High case (1.5x) sits below the Smiths Detection transaction multiple (~2.08x) and OSI Systems (2.27x), i.e. does not assume KMK re-rates to a scaled, diversified peer's level.</t>
  </si>
  <si>
    <t xml:space="preserve">EV/EBITDA multiple (x) — cross-check</t>
  </si>
  <si>
    <t xml:space="preserve">Central case (9x) again roughly tracks Detection Technology's ~8.9x. Low case (6x) sits below every peer in the table, reflecting that FY2025 EBITDA is heavily inflated by the one-off Siemens licensing recognition and is not a repeatable run-rate -- applying a full peer-level multiple to a distorted earnings base would overstate value. High case (13x) approaches the Smiths Detection transaction multiple (12.5x, the one explicitly-disclosed EBITDA multiple in the peer set).</t>
  </si>
  <si>
    <t xml:space="preserve">Step 3 — Implied enterprise value, equity value and value per share</t>
  </si>
  <si>
    <t xml:space="preserve">Low</t>
  </si>
  <si>
    <t xml:space="preserve">Central</t>
  </si>
  <si>
    <t xml:space="preserve">High</t>
  </si>
  <si>
    <t xml:space="preserve">PRIMARY -- EV/Revenue method</t>
  </si>
  <si>
    <t xml:space="preserve">  Implied enterprise value (£'000)</t>
  </si>
  <si>
    <t xml:space="preserve">  + net cash / (debt), = implied equity value (£'000)</t>
  </si>
  <si>
    <t xml:space="preserve">  Value per share (pence)</t>
  </si>
  <si>
    <t xml:space="preserve">CROSS-CHECK -- EV/EBITDA method</t>
  </si>
  <si>
    <t xml:space="preserve">SUMMARY — value range, current price deliberately excluded from this analysis</t>
  </si>
  <si>
    <t xml:space="preserve">Value per share (pence) — EV/Revenue method (primary)</t>
  </si>
  <si>
    <t xml:space="preserve">  memo: cross-check value per share (pence) — EV/EBITDA method</t>
  </si>
  <si>
    <t xml:space="preserve">• This is a mechanical output of the stated assumptions, not a target price. Move the yellow cells and the range moves with them -- that is deliberate, so you can see exactly what each judgment call is worth.</t>
  </si>
  <si>
    <t xml:space="preserve">• Deliberately excludes the current share price throughout, per the brief. Compare this range to the market price yourself as a separate step.</t>
  </si>
  <si>
    <t xml:space="preserve">• The two methods diverge sharply and deliberately are NOT reconciled into one blended number here -- reported honestly as a finding, not smoothed over. EV/Revenue (primary) gives roughly 2-6p; EV/EBITDA (cross-check) gives roughly 10-21p. The gap exists because FY2025 EBITDA (£10.3m, an 8.4x jump from FY2024's £1.2m loss... i.e. £3.1m) is heavily inflated by a one-off Siemens Healthineers licensing recognition that will not recur at that scale, while revenue -- though it also includes the one-off licensing amount -- is a less distorted base because the underlying product/R&amp;D business (£10.0m of FY2025 revenue) still sits alongside it undiluted by a multiple. Put differently: the EV/EBITDA method implicitly assumes FY2025's profit margin is more repeatable than it likely is, which is why EV/Revenue is used as the primary anchor.</t>
  </si>
  <si>
    <t xml:space="preserve">• Applying the same central 0.9x multiple to the company's own FY2026 consensus revenue figure (£27.2m, per the 12 May 2026 trading update) rather than FY2025 actual revenue (£26.5m) changes the central estimate only marginally, to approximately 4.0p -- i.e. the valuation is not especially sensitive to which of these two very similar revenue bases is used.</t>
  </si>
  <si>
    <t xml:space="preserve">• Net cash/(debt) and share count are both taken as at 30 April 2025 (FY2025 year end) for internal consistency with the EBITDA and revenue figures used; a further ~13.4m shares issued shortly after year-end (to settle Polymer N2 Ltd interest) are excluded, which very slightly overstates the per-share results above (by roughly 2%).</t>
  </si>
  <si>
    <t xml:space="preserve">• Not verified against any primary document beyond what was read in this session -- treat every figure as provisional until independently checked, per the project's standing rule that no number enters a decision without primary-source verification.</t>
  </si>
  <si>
    <t xml:space="preserve">• The peer comparison below is a sanity check on the multiple assumptions, not a pricing mechanism -- none of the five comparables matches Kromek's exact combination of scale, technology, end-markets and one-off revenue composition, and Kromek's own analyst coverage is effectively a single broker (Cavendish, who is also its Nominated Adviser), which is itself a research-quality caveat worth carrying forward.</t>
  </si>
  <si>
    <t xml:space="preserve">PEER COMPARISON — sanity-checking the multiple assumptions against 5 sourced comparables</t>
  </si>
  <si>
    <t xml:space="preserve">Why this section exists: EV/Revenue and EV/EBITDA are the standard frameworks for valuing a small, sub-scale technology/hardware business with limited earnings history -- but the specific multiples used above were originally set from general priors about micro-cap AIM discounts, not checked against what comparable radiation-detection/security-screening companies actually trade at. This section closes that gap with current market data (as of 28 Aug 2026) for 5 comparables, each cited to a source. Kromek is deliberately excluded from this table -- the point is to check the assumptions against the market, not to price Kromek directly off peer multiples (none of the five is a precise like-for-like).</t>
  </si>
  <si>
    <t xml:space="preserve">Why these 5, specifically</t>
  </si>
  <si>
    <t xml:space="preserve">Detection Technology Oyj (Helsinki: DETEC)</t>
  </si>
  <si>
    <t xml:space="preserve">Closest TECHNOLOGY match of the five: a small-cap designer/manufacturer of X-ray and gamma-ray detector modules (CMOS, a-Si, CdTe sensors) sold to OEM customers across medical, security and industrial markets -- the same 'sell detector technology into larger systems' business model as Kromek's CZT detector IP, at a similar revenue scale (~€104m vs Kromek's £26.5m, so roughly 4x rather than 30-200x). The cheapest of the five on both multiples, which is itself informative: even the closest comparable trades at a modest multiple, supporting a disciplined central case rather than a generous one.</t>
  </si>
  <si>
    <t xml:space="preserve">Mirion Technologies (NYSE: MIR)</t>
  </si>
  <si>
    <t xml:space="preserve">Closest END-MARKET match: radiation detection, measurement and monitoring instruments for medical (radiotherapy dosimetry/QA), nuclear power and defense/homeland-security markets -- directly overlapping two of Kromek's three principal markets (medical imaging, CBRN/nuclear). Included specifically as the upper reference point: at ~$1bn revenue (roughly 38x Kromek's scale) with a more diversified, recurring-revenue business mix and post-SPAC leverage, its premium multiple (4.3x revenue, 20x EBITDA) shows what scale and recurring-revenue quality are worth in this space -- not a multiple Kromek should be expected to command.</t>
  </si>
  <si>
    <t xml:space="preserve">OSI Systems (NASDAQ: OSIS)</t>
  </si>
  <si>
    <t xml:space="preserve">Direct product overlap via its Rapiscan Security division (baggage/cargo X-ray screening and radiological/CBRN threat detection at borders and airports) -- the same end-use case as Kromek's CBRN Detection division, at a much larger scale. Included as a diversified-conglomerate reference point (Security is only ~55-60% of group revenue alongside Healthcare and Optoelectronics divisions), so its multiple is a blended one, not a pure detection-business read.</t>
  </si>
  <si>
    <t xml:space="preserve">Teledyne Technologies (NYSE: TDY)</t>
  </si>
  <si>
    <t xml:space="preserve">Weakest fit of the five on business mix (a large diversified digital-imaging/instrumentation conglomerate spanning aerospace/defense, marine and environmental instrumentation, with detector/imaging sensor technology as one slice of one segment) but included deliberately as a scaled 'premium imaging-technology' ceiling -- useful for showing that even a best-in-class, professionally-run imaging/detection-adjacent business tops out around 19-20x EBITDA, which bounds how aggressive the high case above should be.</t>
  </si>
  <si>
    <t xml:space="preserve">Smiths Detection — sale to CVC Capital Partners (transaction multiple)</t>
  </si>
  <si>
    <t xml:space="preserve">The single closest END-MARKET AND PRODUCT match of the five: X-ray baggage/cargo screening, explosives trace detection, and CBRN/nuclear threat detection systems for aviation security and borders -- almost exactly Kromek's CBRN Detection division's market, just at industrial/systems-integrator scale (£963m revenue vs Kromek's £26.5m). Smiths Group plc agreed to sell the division to CVC Capital Partners for a £2.0bn enterprise value (announced 3 Dec 2025, completed 30 Jun 2026) at an explicitly disclosed 12.5x headline EBITDA. Included as a private-market, control-premium reference point rather than a public trading multiple -- it should read as an upper bound, not a like-for-like.</t>
  </si>
  <si>
    <t xml:space="preserve">Peer / transaction</t>
  </si>
  <si>
    <t xml:space="preserve">EV/Revenue (x)</t>
  </si>
  <si>
    <t xml:space="preserve">EV/EBITDA (x)</t>
  </si>
  <si>
    <t xml:space="preserve">Revenue base</t>
  </si>
  <si>
    <t xml:space="preserve">Business mix</t>
  </si>
  <si>
    <t xml:space="preserve">Data as of</t>
  </si>
  <si>
    <t xml:space="preserve">Detection Technology Oyj (DETEC)</t>
  </si>
  <si>
    <t xml:space="preserve">€104.0m (TTM)</t>
  </si>
  <si>
    <t xml:space="preserve">X-ray/gamma-ray detector modules (CMOS/a-Si/CdTe), sold to medical, security and industrial OEMs</t>
  </si>
  <si>
    <t xml:space="preserve">28 Aug 2026</t>
  </si>
  <si>
    <t xml:space="preserve">Mirion Technologies (MIR)</t>
  </si>
  <si>
    <t xml:space="preserve">$1.02bn (TTM)</t>
  </si>
  <si>
    <t xml:space="preserve">Radiation detection/measurement/monitoring: medical dosimetry, nuclear power, defense/CBRN</t>
  </si>
  <si>
    <t xml:space="preserve">OSI Systems (OSIS)</t>
  </si>
  <si>
    <t xml:space="preserve">$1.786bn (FY2026, ended 30 Jun 2026)</t>
  </si>
  <si>
    <t xml:space="preserve">Diversified: Rapiscan security/CBRN screening (~55-60% of revenue) + Spacelabs healthcare + Optoelectronics</t>
  </si>
  <si>
    <t xml:space="preserve">Teledyne Technologies (TDY)</t>
  </si>
  <si>
    <t xml:space="preserve">$6.37bn (TTM)</t>
  </si>
  <si>
    <t xml:space="preserve">Large diversified digital-imaging/instrumentation conglomerate (aerospace/defense, marine, environmental, imaging sensors incl. FLIR/DALSA)</t>
  </si>
  <si>
    <t xml:space="preserve">Smiths Detection — sale to CVC (transaction)</t>
  </si>
  <si>
    <t xml:space="preserve">£963m (FY ended 31 Jul 2025)</t>
  </si>
  <si>
    <t xml:space="preserve">X-ray baggage/cargo screening, explosives trace detection, CBRN/nuclear threat detection for aviation security and borders</t>
  </si>
  <si>
    <t xml:space="preserve">Announced 3 Dec 2025; completed 30 Jun 2026</t>
  </si>
  <si>
    <t xml:space="preserve">Peer average (all 5)</t>
  </si>
  <si>
    <t xml:space="preserve">Peer median (all 5)</t>
  </si>
  <si>
    <t xml:space="preserve">  memo: cheapest peer (Detection Technology Oyj) — the closest scale/technology match</t>
  </si>
  <si>
    <t xml:space="preserve">KMK — assumption-implied multiples, central case (for comparison to the peer rows above)</t>
  </si>
  <si>
    <t xml:space="preserve">How this squares: KMK's central-case EV/Revenue assumption of 0.9x sits almost exactly on Detection Technology's 0.89x -- the closest technology/scale comparable -- and well below the peer average (~2.87x) and median (~2.27x), which are pulled up by the three much larger, more diversified names (Mirion, OSI, Teledyne). The same pattern holds on EV/EBITDA: KMK's 9x central case sits just above Detection Technology's 8.9x and far below the peer average (~15.1x). This is the intended read, not a coincidence -- Kromek is closest in kind to Detection Technology (a small-cap detector-technology component supplier) and should not be expected to trade like a $1bn+ diversified, recurring-revenue business such as Mirion or Teledyne, nor like a private-equity-acquired, industrial-scale systems integrator such as Smiths Detection. The high case (1.5x revenue / 13x EBITDA) leaves room for a re-rating toward the Smiths Detection transaction multiple if Kromek's CBRN/nuclear business scales, without assuming it gets there. Net effect: the peer table does not suggest the assumptions need to move -- it moves them from 'reasoned from priors about micro-cap AIM discounts' to 'anchored specifically on the one closest comparable, with the other four bounding the range,' which is the actual gap this section closes.</t>
  </si>
  <si>
    <t xml:space="preserve">ASSUMPTIONS vs MARKET EXPECTATIONS — how each input was checked, and where judgment diverges</t>
  </si>
  <si>
    <t xml:space="preserve">The peer table above checks the multiple assumptions against what comparable companies trade at. This section checks them a different way -- against Kromek's own sell-side broker coverage and the company's own guidance, as of 28-29 Aug 2026 -- and is explicit about where the assumption is a reasoned judgment rather than something independently confirmed by a market data point. Unlike ARBB, Kromek DOES have visible analyst coverage, which changes what 'checking against the market' can mean here.</t>
  </si>
  <si>
    <t xml:space="preserve">Where this diverges from a strict market read, and why</t>
  </si>
  <si>
    <t xml:space="preserve">EV/Revenue multiple (0.5x / 0.9x / 1.5x)</t>
  </si>
  <si>
    <t xml:space="preserve">Checked directly against 5 sourced peer/transaction multiples (Peer Comparison section above), ranging 0.89x-4.79x with a median of ~2.27x. The central case is deliberately set at the bottom of that range, matching only the closest technology/scale peer (Detection Technology Oyj), not the group average.</t>
  </si>
  <si>
    <t xml:space="preserve">This diverges materially from the peer median (0.9x vs 2.27x) and from Kromek's own broker: Cavendish Capital Markets' 26p price target (12 May 2026, same-day note alongside the trading update) is roughly 4-11x this workbook's 2.3-6.4p EV/Revenue-based range. That gap is stated plainly rather than closed: Cavendish's target almost certainly reflects an earnings-multiple or DCF approach capturing the value of continuing Siemens royalty/option payments and a re-rating case for the CBRN pipeline, which this deliberately conservative, revenue-multiple-only approach does not attempt to capture. Kromek's coverage is effectively single-broker (Cavendish is also its Nominated Adviser) -- a second, independent view does not exist to triangulate against.</t>
  </si>
  <si>
    <t xml:space="preserve">EV/EBITDA multiple (6x / 9x / 13x)</t>
  </si>
  <si>
    <t xml:space="preserve">Checked against the same 5 peers (8.9x-20.0x, median ~15.1x) and against the FY2026 consensus PBT figure the company itself discloses (£2.15m) -- applying a rough consensus-implied margin to £27.2m consensus revenue suggests the market is pricing in continued (not one-off) profitability into FY2026, at a materially smaller scale than FY2025's Siemens-inflated £10.3m EBITDA.</t>
  </si>
  <si>
    <t xml:space="preserve">Central case (9x) sits at the bottom of the peer range for the same 'closest comparable only' reason as the EV/Revenue assumption. The larger divergence here is about the EBITDA BASE, not the multiple: this workbook applies the chosen multiples to FY2025's actual, licensing-inflated £10.3m adjusted EBITDA, which most market participants would treat as unrepresentative -- which is precisely why EV/EBITDA is presented only as a cross-check, not the primary method, and why its resulting range (10-21p) sits well above the primary EV/Revenue range (2-6p).</t>
  </si>
  <si>
    <t xml:space="preserve">FY2026 outlook / consensus (used as context, not as a valuation input)</t>
  </si>
  <si>
    <t xml:space="preserve">The company's own 12 May 2026 trading update states FY2026 will come in 'in line with market expectations,' explicitly citing consensus of £27.2m revenue and £2.15m PBT; Cavendish's own same-day estimates are £27.1m revenue and £2.3m adjusted PBT. Both are broadly consistent with each other and with continued (smaller-scale) profitability beyond FY2025's one-off-driven peak.</t>
  </si>
  <si>
    <t xml:space="preserve">Not used to set the value range, consistent with the standing instruction to build the range without reference to current price or forward consensus multiples, and because FY2026 full-year results were not yet published as of this workbook's compilation (due September 2026) -- so FY2026 remains guidance, not an audited outcome, at the time of writing.</t>
  </si>
  <si>
    <t xml:space="preserve">  Sources: peer/transaction data as tabulated above (stockanalysis.com snapshots, OSI Systems FY2026 results release, Smiths Group/CVC transaction announcements, all as of 28 Aug 2026 or transaction dates stated); Kromek FY2026 trading update, 12 May 2026 (Investegate); Cavendish Capital Markets note via Yahoo Finance UK, 12 May 2026; Kromek RNS "Delivery of Third Milestone and Grant of Options," 6 Aug 2026 (Investegate).</t>
  </si>
  <si>
    <t xml:space="preserve">Kromek Group plc (KMK) — Ownership &amp; Governance Structure</t>
  </si>
  <si>
    <t xml:space="preserve">Primary source: FY2025 Annual Report &amp; Accounts, Directors' Report (Substantial Shareholders table, dual-dated 30 April 2025 and 31 August 2025) and Remuneration Committee Report (Directors' Beneficial Interests table, dated 30 April 2025), Note 35 (related parties) and the Share Capital note. Supplementary: Chairman's Statement (board changes) and RNS filings for the Polymer N2 Ltd financing detail. For a thinly-traded AIM micro-cap, ownership concentration and related-party financing arrangements are often as important a risk factor as anything on the balance sheet -- this tab exists to make both explicit.</t>
  </si>
  <si>
    <t xml:space="preserve">A. Share capital structure</t>
  </si>
  <si>
    <t xml:space="preserve">Ordinary shares in issue, £0.01 nominal each (year end)</t>
  </si>
  <si>
    <t xml:space="preserve">Shares held in Treasury</t>
  </si>
  <si>
    <t xml:space="preserve">  None disclosed in any of the five Share Capital notes reviewed; the 3 Oct 2025 AGM Notice confirms explicitly that "the Company does not currently hold any such shares." All % figures below therefore use total shares in issue as the denominator, with no Treasury adjustment needed (unlike some peers in this project).</t>
  </si>
  <si>
    <t xml:space="preserve">  A further 13,440,514 shares were issued shortly after the FY2025 year-end (Aug/Sep 2025) to settle accrued interest on the Polymer N2 Ltd loan in shares rather than cash -- not reflected in the FY2025 year-end count above; see Section D for the post-year-end substantial-holdings date this affects.</t>
  </si>
  <si>
    <t xml:space="preserve">B. Board roster and independence classification, as at the FY2025 Annual Report (signed 15 Sept 2025) and subsequent announced changes</t>
  </si>
  <si>
    <t xml:space="preserve">Name</t>
  </si>
  <si>
    <t xml:space="preserve">Role</t>
  </si>
  <si>
    <t xml:space="preserve">Classification</t>
  </si>
  <si>
    <t xml:space="preserve">Appointed</t>
  </si>
  <si>
    <t xml:space="preserve">Notes</t>
  </si>
  <si>
    <t xml:space="preserve">Dr Arnab Basu</t>
  </si>
  <si>
    <t xml:space="preserve">Chief Executive Officer</t>
  </si>
  <si>
    <t xml:space="preserve">Executive</t>
  </si>
  <si>
    <t xml:space="preserve">Founder/long-serving CEO (date not stated in files reviewed)</t>
  </si>
  <si>
    <t xml:space="preserve">Founder-CEO.</t>
  </si>
  <si>
    <t xml:space="preserve">Rakesh Sharma</t>
  </si>
  <si>
    <t xml:space="preserve">Chairman (Non-Executive)</t>
  </si>
  <si>
    <t xml:space="preserve">Classified by the Company as Independent Non-Executive</t>
  </si>
  <si>
    <t xml:space="preserve">Director from 8 Oct 2020; Chairman from 1 Jan 2021</t>
  </si>
  <si>
    <t xml:space="preserve">Sits on the Audit Committee. Separating the Chairman and CEO roles is a stronger structural governance setup than a combined Chair/CEO -- but the Company's own classification of the Chairman himself as "independent" (rather than simply non-executive) is worth a second look under stricter governance codes, even though Kromek applies the (less prescriptive) QCA Code 2023, not the UK Corporate Governance Code.</t>
  </si>
  <si>
    <t xml:space="preserve">Claire Burgess</t>
  </si>
  <si>
    <t xml:space="preserve">Chief Financial Officer</t>
  </si>
  <si>
    <t xml:space="preserve">Appointed 1 June 2025</t>
  </si>
  <si>
    <t xml:space="preserve">Succeeded Paul Farquhar. Not yet in the FY2025 beneficial-interests table (dated 30 April 2025, before her appointment).</t>
  </si>
  <si>
    <t xml:space="preserve">Paul Farquhar</t>
  </si>
  <si>
    <t xml:space="preserve">Former Chief Financial Officer</t>
  </si>
  <si>
    <t xml:space="preserve">Executive (until resignation)</t>
  </si>
  <si>
    <t xml:space="preserve">Director from 31 Oct 2020; resigned as CFO 1 June 2025</t>
  </si>
  <si>
    <t xml:space="preserve">Thanked by the Chairman for his contribution on departure.</t>
  </si>
  <si>
    <t xml:space="preserve">Berry Beumer</t>
  </si>
  <si>
    <t xml:space="preserve">Chief Commercial Officer; President, Advanced Imaging Division</t>
  </si>
  <si>
    <t xml:space="preserve">Appointed 16 Dec 2020</t>
  </si>
  <si>
    <t xml:space="preserve">Holds a divisional P&amp;L leadership role (Advanced Imaging) alongside his Group executive seat.</t>
  </si>
  <si>
    <t xml:space="preserve">Lawrence Kinet</t>
  </si>
  <si>
    <t xml:space="preserve">Non-Executive Director</t>
  </si>
  <si>
    <t xml:space="preserve">Independent (per Company)</t>
  </si>
  <si>
    <t xml:space="preserve">On the Board "over 12 years," since shortly before Kromek's IPO; exact date NOT FOUND in the reports reviewed</t>
  </si>
  <si>
    <t xml:space="preserve">Announced (FY2025 AR, Sept 2025) as intending to step down at the forthcoming AGM. NOT CONFIRMED as completed in any later document reviewed (no AGM outcome RNS in the file set) -- treat as announced intent, not a confirmed departure.</t>
  </si>
  <si>
    <t xml:space="preserve">Jerel Whittingham</t>
  </si>
  <si>
    <t xml:space="preserve">Non-Executive Director; Remuneration Committee Chair</t>
  </si>
  <si>
    <t xml:space="preserve">On the Board since September 2013</t>
  </si>
  <si>
    <t xml:space="preserve">Same AGM stand-down intent and same NOT CONFIRMED caveat as Lawrence Kinet, above.</t>
  </si>
  <si>
    <t xml:space="preserve">Christopher Wilks</t>
  </si>
  <si>
    <t xml:space="preserve">Non-Executive Director; Audit Committee Chair</t>
  </si>
  <si>
    <t xml:space="preserve">Exact date NOT FOUND in the reports reviewed</t>
  </si>
  <si>
    <t xml:space="preserve">No departure announced.</t>
  </si>
  <si>
    <t xml:space="preserve">Matt Boyle OBE</t>
  </si>
  <si>
    <t xml:space="preserve">Incoming Non-Executive Director (announced, not yet confirmed)</t>
  </si>
  <si>
    <t xml:space="preserve">n/a — not yet appointed as of the documents reviewed</t>
  </si>
  <si>
    <t xml:space="preserve">Intended "at the conclusion of the forthcoming AGM" (announced Sept 2025)</t>
  </si>
  <si>
    <t xml:space="preserve">NOT CONFIRMED as completed in any later document reviewed.</t>
  </si>
  <si>
    <t xml:space="preserve">  Board composition (as at FY2025 AR signing, before any AGM changes): 3 executive (CEO, CFO, CCO), 4 non-executive, ALL FOUR of whom -- including the Chairman -- are classified by the Company as independent. If the announced AGM changes complete as described, the post-AGM board would be 3 executive + 3 non-executive (Sharma, Wilks, Boyle), a net reduction of one NED.</t>
  </si>
  <si>
    <t xml:space="preserve">C. Directors' beneficial interests in ordinary shares (Remuneration Committee Report, FY2025 Annual Report)</t>
  </si>
  <si>
    <t xml:space="preserve">Table "as at 30 April 2025" (with the 30 April 2024 comparator, both from the same source table). Claire Burgess does not appear -- she was appointed CFO on 1 June 2025, after this table's date.</t>
  </si>
  <si>
    <t xml:space="preserve">Director</t>
  </si>
  <si>
    <t xml:space="preserve">Shares, 30 Apr 2025</t>
  </si>
  <si>
    <t xml:space="preserve">% of shares in issue (calc.)</t>
  </si>
  <si>
    <t xml:space="preserve">% as reported by Company</t>
  </si>
  <si>
    <t xml:space="preserve">Shares, 30 Apr 2024 (comparator)</t>
  </si>
  <si>
    <t xml:space="preserve">Dr Arnab Basu (CEO)</t>
  </si>
  <si>
    <t xml:space="preserve">Rakesh Sharma (Chairman)</t>
  </si>
  <si>
    <t xml:space="preserve">Paul Farquhar (former CFO)</t>
  </si>
  <si>
    <t xml:space="preserve">Berry Beumer (CCO)</t>
  </si>
  <si>
    <t xml:space="preserve">Lawrence Kinet (NED)</t>
  </si>
  <si>
    <t xml:space="preserve">Jerel Whittingham (NED)</t>
  </si>
  <si>
    <t xml:space="preserve">Christopher Wilks (NED)</t>
  </si>
  <si>
    <t xml:space="preserve">Total, all directors with a disclosed holding</t>
  </si>
  <si>
    <t xml:space="preserve">D. Substantial shareholders (non-director) — Directors' Report, FY2025 Annual Report</t>
  </si>
  <si>
    <t xml:space="preserve">The Directors' Report itself gives BOTH dates side by side: "As at 30 April 2025 and 31 August 2025 (the latter being the latest date for which this information was available prior to approving this report), shareholders holding more than 3% of the share capital were:" — both are shown below, both are company-disclosed primary-source figures (no secondary/estimated source was needed for this section, unlike some peers in this project).</t>
  </si>
  <si>
    <t xml:space="preserve">Holder</t>
  </si>
  <si>
    <t xml:space="preserve">%</t>
  </si>
  <si>
    <t xml:space="preserve">Shares, 31 Aug 2025</t>
  </si>
  <si>
    <t xml:space="preserve">Nature of holder</t>
  </si>
  <si>
    <t xml:space="preserve">Polymer Holdings</t>
  </si>
  <si>
    <t xml:space="preserve">Corporate shareholder; also the parent/affiliate of Polymer N2 Ltd, the Group's FY2024-25 secured related-party lender -- see Section F.</t>
  </si>
  <si>
    <t xml:space="preserve">Hargreaves Lansdown Asset Management</t>
  </si>
  <si>
    <t xml:space="preserve">Retail investment platform nominee account -- almost certainly aggregates many thousands of small individual retail holders, not a single concentrated beneficial owner.</t>
  </si>
  <si>
    <t xml:space="preserve">Interactive Investor</t>
  </si>
  <si>
    <t xml:space="preserve">Retail investment platform nominee account -- same caveat as above.</t>
  </si>
  <si>
    <t xml:space="preserve">A J Bell Securities</t>
  </si>
  <si>
    <t xml:space="preserve">Mr David Newlands and Mrs Monique Newlands</t>
  </si>
  <si>
    <t xml:space="preserve">Named individuals -- a genuine concentrated personal holding, not a nominee aggregation.</t>
  </si>
  <si>
    <t xml:space="preserve">Halifax Share Dealing</t>
  </si>
  <si>
    <t xml:space="preserve">Canaccord Genuity Wealth Management (London)</t>
  </si>
  <si>
    <t xml:space="preserve">Discretionary wealth manager -- a real, if diversified-client, institutional holder; declining position between the two dates.</t>
  </si>
  <si>
    <t xml:space="preserve">Barclays Wealth</t>
  </si>
  <si>
    <t xml:space="preserve">Wealth-management nominee account -- likely aggregates multiple underlying private-client holdings.</t>
  </si>
  <si>
    <t xml:space="preserve">Herald Investment Management</t>
  </si>
  <si>
    <t xml:space="preserve">UK smaller-companies specialist fund manager -- a genuine institutional holder; sharply reduced its position between the two dates (halved).</t>
  </si>
  <si>
    <t xml:space="preserve">Total, all disclosed substantial holders</t>
  </si>
  <si>
    <t xml:space="preserve">  memo: of which, retail-platform nominee accounts only (Hargreaves Lansdown, Interactive Investor, A J Bell, Halifax, Barclays Wealth)</t>
  </si>
  <si>
    <t xml:space="preserve">  memo: of which, other real/concentrated holders (Polymer Holdings, the Newlands, Canaccord, Herald)</t>
  </si>
  <si>
    <t xml:space="preserve">E. Ownership concentration summary (as at 31 August 2025, the most recent date disclosed)</t>
  </si>
  <si>
    <t xml:space="preserve">Shares</t>
  </si>
  <si>
    <t xml:space="preserve">% of shares in issue</t>
  </si>
  <si>
    <t xml:space="preserve">Directors, in total (Section C — dated 30 Apr 2025, no later date disclosed)</t>
  </si>
  <si>
    <t xml:space="preserve">Real/concentrated non-director holders (Polymer Holdings, Newlands, Canaccord, Herald)</t>
  </si>
  <si>
    <t xml:space="preserve">  of which: Polymer Holdings alone</t>
  </si>
  <si>
    <t xml:space="preserve">Retail-platform nominee accounts (memo — NOT concentrated beneficial ownership; see note below)</t>
  </si>
  <si>
    <t xml:space="preserve">Identified total, directors + real/concentrated holders (excl. nominee platforms)</t>
  </si>
  <si>
    <t xml:space="preserve">Implied free float / unidentified + nominee-platform-held (balance)</t>
  </si>
  <si>
    <t xml:space="preserve">F. Why this matters for governance, in plain terms</t>
  </si>
  <si>
    <t xml:space="preserve">• Kromek's ownership structure is genuinely dispersed -- unlike ARBB (this project's previous company, where a single individual controlled 58% of the vote), no single shareholder or director controls anywhere close to a blocking stake, let alone a majority. Directors collectively hold under 1% of the shares in issue. This is a structurally different risk profile: less concentrated-control risk, but correspondingly less of a single accountable, skin-in-the-game owner steering the business through cycles.</t>
  </si>
  <si>
    <t xml:space="preserve">• The single most important governance fact is Polymer Holdings: the largest disclosed shareholder, growing from 13.51% (30 Apr 2025) to 15.29% (31 Aug 2025), which is ALSO -- via its affiliate Polymer N2 Ltd -- the counterparty that provided the Group's £5.5m (plus a further £3.4m tranche) secured term loan across FY2024-2025, at a fixed 9.5% rate with the option to settle interest in new shares at the lender's discretion. A shareholder that is simultaneously a secured creditor with share-settlement optionality has a materially different, and potentially more influential, relationship with the company than a passive institutional holder of the same size -- worth watching closely even though the loan itself was fully repaid in FY2025 from Siemens Healthineers proceeds and the relationship could in principle recur.</t>
  </si>
  <si>
    <t xml:space="preserve">• A large share of the remaining register (roughly 33-34% of shares in issue, per the memo rows above) sits in retail investment-platform nominee accounts (Hargreaves Lansdown, Interactive Investor, A J Bell, Halifax, Barclays Wealth) -- these are custodian/nominee structures aggregating many individual retail investors' holdings, not concentrated economic control by the platform itself. Treating this bloc as 'institutional ownership' would overstate how much of the register is professionally-managed, concentrated capital versus diffuse retail participation.</t>
  </si>
  <si>
    <t xml:space="preserve">• Board structure separates the Chairman (Rakesh Sharma, Non-Executive) from the CEO (Dr Arnab Basu) -- a stronger starting governance position than a combined Chair/CEO role. That said, the Company's own classification of the Chairman as 'independent' (rather than simply non-executive) is a point worth a second look, and a CFO transition (Farquhar to Burgess, June 2025) plus the announced-but-unconfirmed departure of two NEDs with over a decade of tenure each (Kinet, Whittingham) alongside one incoming NED (Matt Boyle OBE) represents meaningful board turnover to monitor as it completes.</t>
  </si>
  <si>
    <t xml:space="preserve">• None of this is, on its own, a reason to avoid the name -- dispersed ownership with active retail participation and no dominant controlling shareholder is a defensible structure, and Polymer Holdings' willingness to provide secured financing when the company needed it (rather than merely holding shares passively) can also be read as a supportive, aligned long-term investor. It does mean a minority shareholder should watch Polymer Holdings' combined shareholder-and-lender relationship specifically, and should treat the still-unconfirmed board changes announced for the FY2025 AGM as an open item until confirmed in a later filing.</t>
  </si>
  <si>
    <t xml:space="preserve">Sources: FY2025 Annual Report &amp; Accounts (Directors' Report substantial-shareholdings table; Remuneration Committee Report beneficial-interests table; Note 35 related parties; Share Capital note; Chairman's Statement); FY2024 Annual Report Note 36 and CFO Review (Polymer N2 Ltd loan origination terms); 3 October 2025 AGM Notice (Treasury-shares confirmation). Board-change completion (Kinet/Whittingham departure, Boyle appointment) NOT independently confirmed beyond the FY2025 Annual Report's forward-looking announcement -- a live RNS/Companies House check would be needed to verify these completed as described.</t>
  </si>
</sst>
</file>

<file path=xl/styles.xml><?xml version="1.0" encoding="utf-8"?>
<styleSheet xmlns="http://schemas.openxmlformats.org/spreadsheetml/2006/main">
  <numFmts count="15">
    <numFmt numFmtId="164" formatCode="General"/>
    <numFmt numFmtId="165" formatCode="#,##0;\(#,##0\);\-"/>
    <numFmt numFmtId="166" formatCode="0.0;\(0.0\)"/>
    <numFmt numFmtId="167" formatCode="0.0%"/>
    <numFmt numFmtId="168" formatCode="#,##0"/>
    <numFmt numFmtId="169" formatCode="#,##0;\(#,##0\)"/>
    <numFmt numFmtId="170" formatCode="0%"/>
    <numFmt numFmtId="171" formatCode="#,##0.0;\(#,##0.0\)"/>
    <numFmt numFmtId="172" formatCode="0.00\x"/>
    <numFmt numFmtId="173" formatCode="0.00"/>
    <numFmt numFmtId="174" formatCode="0.00\p"/>
    <numFmt numFmtId="175" formatCode="0.0\x"/>
    <numFmt numFmtId="176" formatCode="#,##0;;&quot;none&quot;"/>
    <numFmt numFmtId="177" formatCode="0.0%;;&quot;&lt;0.05%&quot;"/>
    <numFmt numFmtId="178" formatCode="0.00%"/>
  </numFmts>
  <fonts count="31">
    <font>
      <sz val="11"/>
      <color theme="1"/>
      <name val="Calibri"/>
      <family val="2"/>
      <charset val="1"/>
    </font>
    <font>
      <sz val="10"/>
      <name val="Arial"/>
      <family val="0"/>
    </font>
    <font>
      <sz val="10"/>
      <name val="Arial"/>
      <family val="0"/>
    </font>
    <font>
      <sz val="10"/>
      <name val="Arial"/>
      <family val="0"/>
    </font>
    <font>
      <b val="true"/>
      <sz val="12"/>
      <color rgb="FF1F3864"/>
      <name val="Arial"/>
      <family val="0"/>
      <charset val="1"/>
    </font>
    <font>
      <i val="true"/>
      <sz val="8"/>
      <color rgb="FF808080"/>
      <name val="Arial"/>
      <family val="0"/>
      <charset val="1"/>
    </font>
    <font>
      <b val="true"/>
      <sz val="10"/>
      <color rgb="FFFFFFFF"/>
      <name val="Arial"/>
      <family val="0"/>
      <charset val="1"/>
    </font>
    <font>
      <b val="true"/>
      <sz val="9"/>
      <name val="Arial"/>
      <family val="0"/>
      <charset val="1"/>
    </font>
    <font>
      <sz val="9"/>
      <name val="Arial"/>
      <family val="0"/>
      <charset val="1"/>
    </font>
    <font>
      <sz val="10"/>
      <name val="Arial"/>
      <family val="2"/>
    </font>
    <font>
      <b val="true"/>
      <sz val="9"/>
      <color rgb="FF1F3864"/>
      <name val="Arial"/>
      <family val="0"/>
      <charset val="1"/>
    </font>
    <font>
      <b val="true"/>
      <sz val="9"/>
      <color rgb="FF006100"/>
      <name val="Arial"/>
      <family val="0"/>
      <charset val="1"/>
    </font>
    <font>
      <i val="true"/>
      <sz val="8.5"/>
      <color rgb="FFC00000"/>
      <name val="Arial"/>
      <family val="0"/>
      <charset val="1"/>
    </font>
    <font>
      <b val="true"/>
      <sz val="11"/>
      <color rgb="FF1F3864"/>
      <name val="Arial"/>
      <family val="0"/>
      <charset val="1"/>
    </font>
    <font>
      <b val="true"/>
      <sz val="10"/>
      <color rgb="FF1F3864"/>
      <name val="Arial"/>
      <family val="0"/>
      <charset val="1"/>
    </font>
    <font>
      <i val="true"/>
      <sz val="8"/>
      <name val="Arial"/>
      <family val="0"/>
      <charset val="1"/>
    </font>
    <font>
      <b val="true"/>
      <i val="true"/>
      <sz val="8"/>
      <name val="Arial"/>
      <family val="0"/>
      <charset val="1"/>
    </font>
    <font>
      <b val="true"/>
      <sz val="18"/>
      <color rgb="FF000000"/>
      <name val="Calibri"/>
      <family val="2"/>
    </font>
    <font>
      <sz val="10"/>
      <color rgb="FF000000"/>
      <name val="Calibri"/>
      <family val="2"/>
    </font>
    <font>
      <b val="true"/>
      <sz val="13"/>
      <name val="Arial"/>
      <family val="0"/>
      <charset val="1"/>
    </font>
    <font>
      <sz val="8.5"/>
      <name val="Arial"/>
      <family val="0"/>
      <charset val="1"/>
    </font>
    <font>
      <b val="true"/>
      <i val="true"/>
      <sz val="9"/>
      <color rgb="FF1F3864"/>
      <name val="Arial"/>
      <family val="0"/>
      <charset val="1"/>
    </font>
    <font>
      <i val="true"/>
      <sz val="8.5"/>
      <name val="Arial"/>
      <family val="0"/>
      <charset val="1"/>
    </font>
    <font>
      <i val="true"/>
      <sz val="8.5"/>
      <color rgb="FF808080"/>
      <name val="Arial"/>
      <family val="0"/>
      <charset val="1"/>
    </font>
    <font>
      <sz val="8"/>
      <name val="Arial"/>
      <family val="0"/>
      <charset val="1"/>
    </font>
    <font>
      <b val="true"/>
      <sz val="10"/>
      <name val="Arial"/>
      <family val="0"/>
      <charset val="1"/>
    </font>
    <font>
      <b val="true"/>
      <sz val="13"/>
      <color rgb="FF1F3864"/>
      <name val="Arial"/>
      <family val="0"/>
      <charset val="1"/>
    </font>
    <font>
      <i val="true"/>
      <sz val="9"/>
      <name val="Arial"/>
      <family val="0"/>
      <charset val="1"/>
    </font>
    <font>
      <sz val="8.5"/>
      <color rgb="FFC00000"/>
      <name val="Arial"/>
      <family val="0"/>
      <charset val="1"/>
    </font>
    <font>
      <sz val="8.5"/>
      <color rgb="FF000000"/>
      <name val="Arial"/>
      <family val="0"/>
      <charset val="1"/>
    </font>
    <font>
      <i val="true"/>
      <sz val="7.5"/>
      <name val="Arial"/>
      <family val="0"/>
      <charset val="1"/>
    </font>
  </fonts>
  <fills count="6">
    <fill>
      <patternFill patternType="none"/>
    </fill>
    <fill>
      <patternFill patternType="gray125"/>
    </fill>
    <fill>
      <patternFill patternType="solid">
        <fgColor rgb="FF1F3864"/>
        <bgColor rgb="FF333333"/>
      </patternFill>
    </fill>
    <fill>
      <patternFill patternType="solid">
        <fgColor rgb="FFFCE4D6"/>
        <bgColor rgb="FFD9D9D9"/>
      </patternFill>
    </fill>
    <fill>
      <patternFill patternType="solid">
        <fgColor rgb="FFD9E2F3"/>
        <bgColor rgb="FFD9D9D9"/>
      </patternFill>
    </fill>
    <fill>
      <patternFill patternType="solid">
        <fgColor rgb="FFFFFF99"/>
        <bgColor rgb="FFFCE4D6"/>
      </patternFill>
    </fill>
  </fills>
  <borders count="2">
    <border diagonalUp="false" diagonalDown="false">
      <left/>
      <right/>
      <top/>
      <bottom/>
      <diagonal/>
    </border>
    <border diagonalUp="false" diagonalDown="false">
      <left/>
      <right/>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7" fillId="0"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7" fontId="7"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4" borderId="0" xfId="0" applyFont="true" applyBorder="true" applyAlignment="false" applyProtection="false">
      <alignment horizontal="general" vertical="bottom" textRotation="0" wrapText="false" indent="0" shrinkToFit="false"/>
      <protection locked="true" hidden="false"/>
    </xf>
    <xf numFmtId="168" fontId="7"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tru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9" fontId="7"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19" fillId="0" borderId="1" xfId="0" applyFont="true" applyBorder="true" applyAlignment="true" applyProtection="false">
      <alignment horizontal="center" vertical="bottom" textRotation="0" wrapText="false" indent="0" shrinkToFit="false"/>
      <protection locked="true" hidden="false"/>
    </xf>
    <xf numFmtId="171" fontId="8" fillId="0" borderId="1" xfId="0" applyFont="true" applyBorder="true" applyAlignment="true" applyProtection="false">
      <alignment horizontal="center" vertical="bottom" textRotation="0" wrapText="false" indent="0" shrinkToFit="false"/>
      <protection locked="true" hidden="false"/>
    </xf>
    <xf numFmtId="164" fontId="20" fillId="0" borderId="1" xfId="0" applyFont="true" applyBorder="true" applyAlignment="true" applyProtection="false">
      <alignment horizontal="general" vertical="top" textRotation="0" wrapText="true" indent="0" shrinkToFit="false"/>
      <protection locked="true" hidden="false"/>
    </xf>
    <xf numFmtId="164" fontId="8" fillId="0" borderId="1" xfId="0" applyFont="true" applyBorder="true" applyAlignment="true" applyProtection="false">
      <alignment horizontal="center" vertical="bottom" textRotation="0" wrapText="fals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22" fillId="0" borderId="0"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true" applyAlignment="false" applyProtection="false">
      <alignment horizontal="general" vertical="bottom" textRotation="0" wrapText="false" indent="0" shrinkToFit="false"/>
      <protection locked="true" hidden="false"/>
    </xf>
    <xf numFmtId="164" fontId="23" fillId="0" borderId="0"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true" applyAlignment="false" applyProtection="false">
      <alignment horizontal="general" vertical="bottom" textRotation="0" wrapText="false" indent="0" shrinkToFit="false"/>
      <protection locked="true" hidden="false"/>
    </xf>
    <xf numFmtId="172" fontId="8" fillId="5"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true" applyProtection="false">
      <alignment horizontal="general" vertical="top" textRotation="0" wrapText="true" indent="0" shrinkToFit="false"/>
      <protection locked="true" hidden="false"/>
    </xf>
    <xf numFmtId="168" fontId="8"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73" fontId="26"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74" fontId="26" fillId="4" borderId="0" xfId="0" applyFont="true" applyBorder="false" applyAlignment="false" applyProtection="false">
      <alignment horizontal="general"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74" fontId="27"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20" fillId="0" borderId="0" xfId="0" applyFont="true" applyBorder="true" applyAlignment="true" applyProtection="false">
      <alignment horizontal="general" vertical="top" textRotation="0" wrapText="true" indent="0" shrinkToFit="false"/>
      <protection locked="true" hidden="false"/>
    </xf>
    <xf numFmtId="172" fontId="8" fillId="0" borderId="0" xfId="0" applyFont="true" applyBorder="false" applyAlignment="false" applyProtection="false">
      <alignment horizontal="general" vertical="bottom" textRotation="0" wrapText="false" indent="0" shrinkToFit="false"/>
      <protection locked="true" hidden="false"/>
    </xf>
    <xf numFmtId="175" fontId="8"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general" vertical="top" textRotation="0" wrapText="true" indent="0" shrinkToFit="false"/>
      <protection locked="true" hidden="false"/>
    </xf>
    <xf numFmtId="172" fontId="7" fillId="0" borderId="0" xfId="0" applyFont="true" applyBorder="false" applyAlignment="false" applyProtection="false">
      <alignment horizontal="general" vertical="bottom" textRotation="0" wrapText="false" indent="0" shrinkToFit="false"/>
      <protection locked="true" hidden="false"/>
    </xf>
    <xf numFmtId="175" fontId="7" fillId="0" borderId="0" xfId="0" applyFont="true" applyBorder="false" applyAlignment="false" applyProtection="false">
      <alignment horizontal="general" vertical="bottom"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72" fontId="22" fillId="0" borderId="0" xfId="0" applyFont="true" applyBorder="false" applyAlignment="false" applyProtection="false">
      <alignment horizontal="general" vertical="bottom" textRotation="0" wrapText="false" indent="0" shrinkToFit="false"/>
      <protection locked="true" hidden="false"/>
    </xf>
    <xf numFmtId="175" fontId="22" fillId="0" borderId="0" xfId="0" applyFont="true" applyBorder="false" applyAlignment="false" applyProtection="false">
      <alignment horizontal="general" vertical="bottom" textRotation="0" wrapText="false" indent="0" shrinkToFit="false"/>
      <protection locked="true" hidden="false"/>
    </xf>
    <xf numFmtId="172" fontId="10" fillId="0" borderId="0" xfId="0" applyFont="true" applyBorder="false" applyAlignment="false" applyProtection="false">
      <alignment horizontal="general" vertical="bottom" textRotation="0" wrapText="false" indent="0" shrinkToFit="false"/>
      <protection locked="true" hidden="false"/>
    </xf>
    <xf numFmtId="175" fontId="10"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center" vertical="bottom"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22" fillId="0" borderId="0" xfId="0" applyFont="true" applyBorder="true" applyAlignment="true" applyProtection="false">
      <alignment horizontal="general" vertical="top" textRotation="0" wrapText="true" indent="0" shrinkToFit="false"/>
      <protection locked="true" hidden="false"/>
    </xf>
    <xf numFmtId="176" fontId="22"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general" vertical="top" textRotation="0" wrapText="tru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77" fontId="22" fillId="0" borderId="0" xfId="0" applyFont="true" applyBorder="false" applyAlignment="false" applyProtection="false">
      <alignment horizontal="general" vertical="bottom" textRotation="0" wrapText="false" indent="0" shrinkToFit="false"/>
      <protection locked="true" hidden="false"/>
    </xf>
    <xf numFmtId="168" fontId="22" fillId="0" borderId="0" xfId="0" applyFont="true" applyBorder="false" applyAlignment="false" applyProtection="false">
      <alignment horizontal="general" vertical="bottom" textRotation="0" wrapText="false" indent="0" shrinkToFit="false"/>
      <protection locked="true" hidden="false"/>
    </xf>
    <xf numFmtId="168" fontId="20" fillId="0" borderId="0" xfId="0" applyFont="true" applyBorder="false" applyAlignment="false" applyProtection="false">
      <alignment horizontal="general" vertical="bottom" textRotation="0" wrapText="false" indent="0" shrinkToFit="false"/>
      <protection locked="true" hidden="false"/>
    </xf>
    <xf numFmtId="178" fontId="20" fillId="0" borderId="0" xfId="0" applyFont="true" applyBorder="false" applyAlignment="false" applyProtection="false">
      <alignment horizontal="general" vertical="bottom" textRotation="0" wrapText="false" indent="0" shrinkToFit="false"/>
      <protection locked="true" hidden="false"/>
    </xf>
    <xf numFmtId="164" fontId="30" fillId="0" borderId="0" xfId="0" applyFont="true" applyBorder="false" applyAlignment="true" applyProtection="false">
      <alignment horizontal="general" vertical="top" textRotation="0" wrapText="true" indent="0" shrinkToFit="false"/>
      <protection locked="true" hidden="false"/>
    </xf>
    <xf numFmtId="168" fontId="15" fillId="0" borderId="0" xfId="0" applyFont="true" applyBorder="false" applyAlignment="false" applyProtection="false">
      <alignment horizontal="general" vertical="bottom" textRotation="0" wrapText="false" indent="0" shrinkToFit="false"/>
      <protection locked="true" hidden="false"/>
    </xf>
    <xf numFmtId="167" fontId="15" fillId="0" borderId="0" xfId="0" applyFont="true" applyBorder="false" applyAlignment="false" applyProtection="false">
      <alignment horizontal="general" vertical="bottom" textRotation="0" wrapText="false" indent="0" shrinkToFit="false"/>
      <protection locked="true" hidden="false"/>
    </xf>
    <xf numFmtId="167" fontId="22" fillId="0" borderId="0" xfId="0" applyFont="true" applyBorder="false" applyAlignment="false" applyProtection="false">
      <alignment horizontal="general" vertical="bottom" textRotation="0" wrapText="false" indent="0" shrinkToFit="false"/>
      <protection locked="true" hidden="false"/>
    </xf>
    <xf numFmtId="168" fontId="27" fillId="0" borderId="0" xfId="0" applyFont="true" applyBorder="false" applyAlignment="false" applyProtection="false">
      <alignment horizontal="general" vertical="bottom" textRotation="0" wrapText="false" indent="0" shrinkToFit="false"/>
      <protection locked="true" hidden="false"/>
    </xf>
    <xf numFmtId="167" fontId="27"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6100"/>
      <rgbColor rgb="FF000080"/>
      <rgbColor rgb="FF808000"/>
      <rgbColor rgb="FF800080"/>
      <rgbColor rgb="FF008080"/>
      <rgbColor rgb="FFBFBFBF"/>
      <rgbColor rgb="FF808080"/>
      <rgbColor rgb="FF9999FF"/>
      <rgbColor rgb="FFBE4B48"/>
      <rgbColor rgb="FFFCE4D6"/>
      <rgbColor rgb="FFD9E2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A7EBB"/>
      <rgbColor rgb="FF46AAC4"/>
      <rgbColor rgb="FF98B855"/>
      <rgbColor rgb="FFFFCC00"/>
      <rgbColor rgb="FFFF9900"/>
      <rgbColor rgb="FFFF6600"/>
      <rgbColor rgb="FF7D5FA0"/>
      <rgbColor rgb="FF878787"/>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Adjusted EBITDA (£'000)</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KPIs'!$B$6</c:f>
              <c:numCache>
                <c:formatCode>#,##0;\(#,##0\);\-</c:formatCode>
                <c:ptCount val="1"/>
                <c:pt idx="0">
                  <c:v>-1687</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KPIs'!$C$6</c:f>
              <c:numCache>
                <c:formatCode>#,##0;\(#,##0\);\-</c:formatCode>
                <c:ptCount val="1"/>
                <c:pt idx="0">
                  <c:v>-1157</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KPIs'!$D$6</c:f>
              <c:numCache>
                <c:formatCode>#,##0;\(#,##0\);\-</c:formatCode>
                <c:ptCount val="1"/>
                <c:pt idx="0">
                  <c:v>-978</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KPIs'!$E$6</c:f>
              <c:numCache>
                <c:formatCode>#,##0;\(#,##0\);\-</c:formatCode>
                <c:ptCount val="1"/>
                <c:pt idx="0">
                  <c:v>3107</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KPIs'!$F$6</c:f>
              <c:numCache>
                <c:formatCode>#,##0;\(#,##0\);\-</c:formatCode>
                <c:ptCount val="1"/>
                <c:pt idx="0">
                  <c:v>10333</c:v>
                </c:pt>
              </c:numCache>
            </c:numRef>
          </c:val>
          <c:smooth val="1"/>
        </c:ser>
        <c:hiLowLines>
          <c:spPr>
            <a:ln w="0">
              <a:noFill/>
            </a:ln>
          </c:spPr>
        </c:hiLowLines>
        <c:marker val="1"/>
        <c:axId val="48284736"/>
        <c:axId val="89767897"/>
      </c:lineChart>
      <c:catAx>
        <c:axId val="48284736"/>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9767897"/>
        <c:crosses val="autoZero"/>
        <c:auto val="1"/>
        <c:lblAlgn val="ctr"/>
        <c:lblOffset val="100"/>
        <c:noMultiLvlLbl val="0"/>
      </c:catAx>
      <c:valAx>
        <c:axId val="89767897"/>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8284736"/>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Net cash/(debt) (£'000)</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KPIs'!$B$7</c:f>
              <c:numCache>
                <c:formatCode>#,##0;\(#,##0\);\-</c:formatCode>
                <c:ptCount val="1"/>
                <c:pt idx="0">
                  <c:v>7399</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KPIs'!$C$7</c:f>
              <c:numCache>
                <c:formatCode>#,##0;\(#,##0\);\-</c:formatCode>
                <c:ptCount val="1"/>
                <c:pt idx="0">
                  <c:v>-1384</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KPIs'!$D$7</c:f>
              <c:numCache>
                <c:formatCode>#,##0;\(#,##0\);\-</c:formatCode>
                <c:ptCount val="1"/>
                <c:pt idx="0">
                  <c:v>-7789</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KPIs'!$E$7</c:f>
              <c:numCache>
                <c:formatCode>#,##0;\(#,##0\);\-</c:formatCode>
                <c:ptCount val="1"/>
                <c:pt idx="0">
                  <c:v>-7633</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KPIs'!$F$7</c:f>
              <c:numCache>
                <c:formatCode>#,##0;\(#,##0\);\-</c:formatCode>
                <c:ptCount val="1"/>
                <c:pt idx="0">
                  <c:v>1211</c:v>
                </c:pt>
              </c:numCache>
            </c:numRef>
          </c:val>
          <c:smooth val="1"/>
        </c:ser>
        <c:hiLowLines>
          <c:spPr>
            <a:ln w="0">
              <a:noFill/>
            </a:ln>
          </c:spPr>
        </c:hiLowLines>
        <c:marker val="1"/>
        <c:axId val="24829269"/>
        <c:axId val="54762925"/>
      </c:lineChart>
      <c:catAx>
        <c:axId val="24829269"/>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54762925"/>
        <c:crosses val="autoZero"/>
        <c:auto val="1"/>
        <c:lblAlgn val="ctr"/>
        <c:lblOffset val="100"/>
        <c:noMultiLvlLbl val="0"/>
      </c:catAx>
      <c:valAx>
        <c:axId val="54762925"/>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4829269"/>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Gross margin (%)</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KPIs'!$B$5</c:f>
              <c:numCache>
                <c:formatCode>0.0%</c:formatCode>
                <c:ptCount val="1"/>
                <c:pt idx="0">
                  <c:v>0.483578052550232</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KPIs'!$C$5</c:f>
              <c:numCache>
                <c:formatCode>0.0%</c:formatCode>
                <c:ptCount val="1"/>
                <c:pt idx="0">
                  <c:v>0.467523849025301</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KPIs'!$D$5</c:f>
              <c:numCache>
                <c:formatCode>0.0%</c:formatCode>
                <c:ptCount val="1"/>
                <c:pt idx="0">
                  <c:v>0.516205442255474</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KPIs'!$E$5</c:f>
              <c:numCache>
                <c:formatCode>0.0%</c:formatCode>
                <c:ptCount val="1"/>
                <c:pt idx="0">
                  <c:v>0.551976498479617</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KPIs'!$B$4:$F$4</c:f>
              <c:strCache>
                <c:ptCount val="5"/>
                <c:pt idx="0">
                  <c:v>FY2021</c:v>
                </c:pt>
                <c:pt idx="1">
                  <c:v>FY2022</c:v>
                </c:pt>
                <c:pt idx="2">
                  <c:v>FY2023</c:v>
                </c:pt>
                <c:pt idx="3">
                  <c:v>FY2024</c:v>
                </c:pt>
                <c:pt idx="4">
                  <c:v>FY2025</c:v>
                </c:pt>
              </c:strCache>
            </c:strRef>
          </c:cat>
          <c:val>
            <c:numRef>
              <c:f>'Company KPIs'!$F$5</c:f>
              <c:numCache>
                <c:formatCode>0.0%</c:formatCode>
                <c:ptCount val="1"/>
                <c:pt idx="0">
                  <c:v>0.808533916849015</c:v>
                </c:pt>
              </c:numCache>
            </c:numRef>
          </c:val>
          <c:smooth val="1"/>
        </c:ser>
        <c:hiLowLines>
          <c:spPr>
            <a:ln w="0">
              <a:noFill/>
            </a:ln>
          </c:spPr>
        </c:hiLowLines>
        <c:marker val="1"/>
        <c:axId val="10590311"/>
        <c:axId val="46690506"/>
      </c:lineChart>
      <c:catAx>
        <c:axId val="10590311"/>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6690506"/>
        <c:crosses val="autoZero"/>
        <c:auto val="1"/>
        <c:lblAlgn val="ctr"/>
        <c:lblOffset val="100"/>
        <c:noMultiLvlLbl val="0"/>
      </c:catAx>
      <c:valAx>
        <c:axId val="46690506"/>
        <c:scaling>
          <c:orientation val="minMax"/>
          <c:max val="1"/>
          <c:min val="0"/>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10590311"/>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12</xdr:row>
      <xdr:rowOff>0</xdr:rowOff>
    </xdr:from>
    <xdr:to>
      <xdr:col>1</xdr:col>
      <xdr:colOff>51480</xdr:colOff>
      <xdr:row>25</xdr:row>
      <xdr:rowOff>43200</xdr:rowOff>
    </xdr:to>
    <xdr:graphicFrame>
      <xdr:nvGraphicFramePr>
        <xdr:cNvPr id="0" name="Chart 1"/>
        <xdr:cNvGraphicFramePr/>
      </xdr:nvGraphicFramePr>
      <xdr:xfrm>
        <a:off x="0" y="2600280"/>
        <a:ext cx="4139640" cy="25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12</xdr:row>
      <xdr:rowOff>0</xdr:rowOff>
    </xdr:from>
    <xdr:to>
      <xdr:col>10</xdr:col>
      <xdr:colOff>565920</xdr:colOff>
      <xdr:row>25</xdr:row>
      <xdr:rowOff>43200</xdr:rowOff>
    </xdr:to>
    <xdr:graphicFrame>
      <xdr:nvGraphicFramePr>
        <xdr:cNvPr id="1" name="Chart 2"/>
        <xdr:cNvGraphicFramePr/>
      </xdr:nvGraphicFramePr>
      <xdr:xfrm>
        <a:off x="8599320" y="2600280"/>
        <a:ext cx="4139640" cy="2519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28</xdr:row>
      <xdr:rowOff>0</xdr:rowOff>
    </xdr:from>
    <xdr:to>
      <xdr:col>1</xdr:col>
      <xdr:colOff>51480</xdr:colOff>
      <xdr:row>41</xdr:row>
      <xdr:rowOff>43200</xdr:rowOff>
    </xdr:to>
    <xdr:graphicFrame>
      <xdr:nvGraphicFramePr>
        <xdr:cNvPr id="2" name="Chart 3"/>
        <xdr:cNvGraphicFramePr/>
      </xdr:nvGraphicFramePr>
      <xdr:xfrm>
        <a:off x="0" y="5648400"/>
        <a:ext cx="4139640" cy="2519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1.xml"/><Relationship Id="rId3" Type="http://schemas.openxmlformats.org/officeDocument/2006/relationships/vmlDrawing" Target="../drawings/vmlDrawing2.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3.v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vmlDrawing" Target="../drawings/vmlDrawing4.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6" min="2" style="0" width="15"/>
  </cols>
  <sheetData>
    <row r="1" customFormat="false" ht="15" hidden="false" customHeight="false" outlineLevel="0" collapsed="false">
      <c r="A1" s="1" t="s">
        <v>0</v>
      </c>
    </row>
    <row r="2" customFormat="false" ht="25.5" hidden="false" customHeight="true" outlineLevel="0" collapsed="false">
      <c r="A2" s="2" t="s">
        <v>1</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7</v>
      </c>
      <c r="B5" s="5" t="n">
        <v>10352</v>
      </c>
      <c r="C5" s="5" t="n">
        <v>12055</v>
      </c>
      <c r="D5" s="5" t="n">
        <v>17309</v>
      </c>
      <c r="E5" s="5" t="n">
        <v>19403</v>
      </c>
      <c r="F5" s="5" t="n">
        <v>26506</v>
      </c>
    </row>
    <row r="6" customFormat="false" ht="15" hidden="false" customHeight="false" outlineLevel="0" collapsed="false">
      <c r="A6" s="6" t="s">
        <v>8</v>
      </c>
      <c r="B6" s="7" t="n">
        <v>-5346</v>
      </c>
      <c r="C6" s="7" t="n">
        <v>-6419</v>
      </c>
      <c r="D6" s="7" t="n">
        <v>-8374</v>
      </c>
      <c r="E6" s="7" t="n">
        <v>-8693</v>
      </c>
      <c r="F6" s="7" t="n">
        <v>-5075</v>
      </c>
    </row>
    <row r="7" customFormat="false" ht="15" hidden="false" customHeight="false" outlineLevel="0" collapsed="false">
      <c r="A7" s="4" t="s">
        <v>9</v>
      </c>
      <c r="B7" s="8" t="n">
        <f aca="false">SUM(B5:B6)</f>
        <v>5006</v>
      </c>
      <c r="C7" s="8" t="n">
        <f aca="false">SUM(C5:C6)</f>
        <v>5636</v>
      </c>
      <c r="D7" s="8" t="n">
        <f aca="false">SUM(D5:D6)</f>
        <v>8935</v>
      </c>
      <c r="E7" s="8" t="n">
        <f aca="false">SUM(E5:E6)</f>
        <v>10710</v>
      </c>
      <c r="F7" s="8" t="n">
        <f aca="false">SUM(F5:F6)</f>
        <v>21431</v>
      </c>
    </row>
    <row r="8" customFormat="false" ht="15" hidden="false" customHeight="false" outlineLevel="0" collapsed="false">
      <c r="A8" s="6" t="s">
        <v>10</v>
      </c>
      <c r="B8" s="7" t="n">
        <v>379</v>
      </c>
      <c r="C8" s="7" t="n">
        <v>1410</v>
      </c>
      <c r="D8" s="7" t="n">
        <v>121</v>
      </c>
      <c r="E8" s="7" t="n">
        <v>0</v>
      </c>
      <c r="F8" s="7" t="n">
        <v>0</v>
      </c>
    </row>
    <row r="9" customFormat="false" ht="15" hidden="false" customHeight="false" outlineLevel="0" collapsed="false">
      <c r="A9" s="6" t="s">
        <v>11</v>
      </c>
      <c r="B9" s="7" t="n">
        <v>-287</v>
      </c>
      <c r="C9" s="7" t="n">
        <v>-551</v>
      </c>
      <c r="D9" s="7" t="n">
        <v>-612</v>
      </c>
      <c r="E9" s="7" t="n">
        <v>-456</v>
      </c>
      <c r="F9" s="7" t="n">
        <v>-470</v>
      </c>
    </row>
    <row r="10" customFormat="false" ht="15" hidden="false" customHeight="false" outlineLevel="0" collapsed="false">
      <c r="A10" s="6" t="s">
        <v>12</v>
      </c>
      <c r="B10" s="7" t="n">
        <v>-10935</v>
      </c>
      <c r="C10" s="7" t="n">
        <v>-12208</v>
      </c>
      <c r="D10" s="7" t="n">
        <v>-14570</v>
      </c>
      <c r="E10" s="7" t="n">
        <v>-12146</v>
      </c>
      <c r="F10" s="7" t="n">
        <v>-16224</v>
      </c>
    </row>
    <row r="11" customFormat="false" ht="15" hidden="false" customHeight="false" outlineLevel="0" collapsed="false">
      <c r="A11" s="6" t="s">
        <v>13</v>
      </c>
      <c r="B11" s="7" t="n">
        <v>0</v>
      </c>
      <c r="C11" s="7" t="n">
        <v>0</v>
      </c>
      <c r="D11" s="7" t="n">
        <v>77</v>
      </c>
      <c r="E11" s="7" t="n">
        <v>517</v>
      </c>
      <c r="F11" s="7" t="n">
        <v>0</v>
      </c>
    </row>
    <row r="12" customFormat="false" ht="15" hidden="false" customHeight="false" outlineLevel="0" collapsed="false">
      <c r="A12" s="4" t="s">
        <v>14</v>
      </c>
      <c r="B12" s="8" t="n">
        <f aca="false">B7+B8+B9+B10+B11</f>
        <v>-5837</v>
      </c>
      <c r="C12" s="8" t="n">
        <f aca="false">C7+C8+C9+C10+C11</f>
        <v>-5713</v>
      </c>
      <c r="D12" s="8" t="n">
        <f aca="false">D7+D8+D9+D10+D11</f>
        <v>-6049</v>
      </c>
      <c r="E12" s="8" t="n">
        <f aca="false">E7+E8+E9+E10+E11</f>
        <v>-1375</v>
      </c>
      <c r="F12" s="8" t="n">
        <f aca="false">F7+F8+F9+F10+F11</f>
        <v>4737</v>
      </c>
    </row>
    <row r="13" customFormat="false" ht="15" hidden="false" customHeight="false" outlineLevel="0" collapsed="false">
      <c r="A13" s="9" t="s">
        <v>15</v>
      </c>
      <c r="B13" s="7" t="n">
        <v>52</v>
      </c>
      <c r="C13" s="7" t="n">
        <v>132</v>
      </c>
      <c r="D13" s="7" t="n">
        <v>0</v>
      </c>
      <c r="E13" s="7" t="n">
        <v>-246</v>
      </c>
      <c r="F13" s="7" t="n">
        <v>0</v>
      </c>
    </row>
    <row r="14" customFormat="false" ht="15" hidden="false" customHeight="false" outlineLevel="0" collapsed="false">
      <c r="A14" s="4" t="s">
        <v>16</v>
      </c>
      <c r="B14" s="8" t="n">
        <f aca="false">B12+B13</f>
        <v>-5785</v>
      </c>
      <c r="C14" s="8" t="n">
        <f aca="false">C12+C13</f>
        <v>-5581</v>
      </c>
      <c r="D14" s="8" t="n">
        <f aca="false">D12+D13</f>
        <v>-6049</v>
      </c>
      <c r="E14" s="8" t="n">
        <f aca="false">E12+E13</f>
        <v>-1621</v>
      </c>
      <c r="F14" s="8" t="n">
        <f aca="false">F12+F13</f>
        <v>4737</v>
      </c>
    </row>
    <row r="15" customFormat="false" ht="15" hidden="false" customHeight="false" outlineLevel="0" collapsed="false">
      <c r="A15" s="6" t="s">
        <v>17</v>
      </c>
      <c r="B15" s="7" t="n">
        <v>2</v>
      </c>
      <c r="C15" s="7" t="n">
        <v>34</v>
      </c>
      <c r="D15" s="7" t="n">
        <v>2</v>
      </c>
      <c r="E15" s="7" t="n">
        <v>40</v>
      </c>
      <c r="F15" s="7" t="n">
        <v>107</v>
      </c>
    </row>
    <row r="16" customFormat="false" ht="15" hidden="false" customHeight="false" outlineLevel="0" collapsed="false">
      <c r="A16" s="6" t="s">
        <v>18</v>
      </c>
      <c r="B16" s="7" t="n">
        <v>-548</v>
      </c>
      <c r="C16" s="7" t="n">
        <v>-582</v>
      </c>
      <c r="D16" s="7" t="n">
        <v>-1245</v>
      </c>
      <c r="E16" s="7" t="n">
        <v>-1874</v>
      </c>
      <c r="F16" s="7" t="n">
        <v>-1765</v>
      </c>
    </row>
    <row r="17" customFormat="false" ht="15" hidden="false" customHeight="false" outlineLevel="0" collapsed="false">
      <c r="A17" s="4" t="s">
        <v>19</v>
      </c>
      <c r="B17" s="8" t="n">
        <f aca="false">B14+B15+B16</f>
        <v>-6331</v>
      </c>
      <c r="C17" s="8" t="n">
        <f aca="false">C14+C15+C16</f>
        <v>-6129</v>
      </c>
      <c r="D17" s="8" t="n">
        <f aca="false">D14+D15+D16</f>
        <v>-7292</v>
      </c>
      <c r="E17" s="8" t="n">
        <f aca="false">E14+E15+E16</f>
        <v>-3455</v>
      </c>
      <c r="F17" s="8" t="n">
        <f aca="false">F14+F15+F16</f>
        <v>3079</v>
      </c>
    </row>
    <row r="18" customFormat="false" ht="15" hidden="false" customHeight="false" outlineLevel="0" collapsed="false">
      <c r="A18" s="6" t="s">
        <v>20</v>
      </c>
      <c r="B18" s="7" t="n">
        <v>978</v>
      </c>
      <c r="C18" s="7" t="n">
        <v>1211</v>
      </c>
      <c r="D18" s="7" t="n">
        <v>1192</v>
      </c>
      <c r="E18" s="7" t="n">
        <v>162</v>
      </c>
      <c r="F18" s="7" t="n">
        <v>675</v>
      </c>
    </row>
    <row r="19" customFormat="false" ht="15" hidden="false" customHeight="false" outlineLevel="0" collapsed="false">
      <c r="A19" s="4" t="s">
        <v>21</v>
      </c>
      <c r="B19" s="8" t="n">
        <f aca="false">B17+B18</f>
        <v>-5353</v>
      </c>
      <c r="C19" s="8" t="n">
        <f aca="false">C17+C18</f>
        <v>-4918</v>
      </c>
      <c r="D19" s="8" t="n">
        <f aca="false">D17+D18</f>
        <v>-6100</v>
      </c>
      <c r="E19" s="8" t="n">
        <f aca="false">E17+E18</f>
        <v>-3293</v>
      </c>
      <c r="F19" s="8" t="n">
        <f aca="false">F17+F18</f>
        <v>3754</v>
      </c>
    </row>
    <row r="21" customFormat="false" ht="15" hidden="false" customHeight="false" outlineLevel="0" collapsed="false">
      <c r="A21" s="6" t="s">
        <v>22</v>
      </c>
      <c r="B21" s="10" t="n">
        <v>-1.5</v>
      </c>
      <c r="C21" s="10" t="n">
        <v>-1.1</v>
      </c>
      <c r="D21" s="10" t="n">
        <v>-1.4</v>
      </c>
      <c r="E21" s="10" t="n">
        <v>-0.6</v>
      </c>
      <c r="F21" s="10" t="n">
        <v>0.6</v>
      </c>
    </row>
    <row r="22" customFormat="false" ht="15" hidden="false" customHeight="false" outlineLevel="0" collapsed="false">
      <c r="A22" s="6" t="s">
        <v>23</v>
      </c>
      <c r="B22" s="10" t="n">
        <v>-1.5</v>
      </c>
      <c r="C22" s="10" t="n">
        <v>-1.1</v>
      </c>
      <c r="D22" s="10" t="n">
        <v>-1.4</v>
      </c>
      <c r="E22" s="10" t="n">
        <v>-0.6</v>
      </c>
      <c r="F22" s="10" t="n">
        <v>0.6</v>
      </c>
    </row>
  </sheetData>
  <mergeCells count="1">
    <mergeCell ref="A2:F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6" min="2" style="0" width="15"/>
  </cols>
  <sheetData>
    <row r="1" customFormat="false" ht="15" hidden="false" customHeight="false" outlineLevel="0" collapsed="false">
      <c r="A1" s="1" t="s">
        <v>24</v>
      </c>
    </row>
    <row r="2" customFormat="false" ht="15" hidden="false" customHeight="false" outlineLevel="0" collapsed="false">
      <c r="A2" s="2" t="s">
        <v>25</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11" t="s">
        <v>26</v>
      </c>
    </row>
    <row r="6" customFormat="false" ht="15" hidden="false" customHeight="false" outlineLevel="0" collapsed="false">
      <c r="A6" s="6" t="s">
        <v>27</v>
      </c>
      <c r="B6" s="7" t="n">
        <v>1275</v>
      </c>
      <c r="C6" s="7" t="n">
        <v>1275</v>
      </c>
      <c r="D6" s="7" t="n">
        <v>1275</v>
      </c>
      <c r="E6" s="7" t="n">
        <v>1275</v>
      </c>
      <c r="F6" s="7" t="n">
        <v>1275</v>
      </c>
    </row>
    <row r="7" customFormat="false" ht="15" hidden="false" customHeight="false" outlineLevel="0" collapsed="false">
      <c r="A7" s="6" t="s">
        <v>28</v>
      </c>
      <c r="B7" s="7" t="n">
        <v>24144</v>
      </c>
      <c r="C7" s="7" t="n">
        <v>28375</v>
      </c>
      <c r="D7" s="7" t="n">
        <v>30554</v>
      </c>
      <c r="E7" s="7" t="n">
        <v>32726</v>
      </c>
      <c r="F7" s="7" t="n">
        <v>33422</v>
      </c>
    </row>
    <row r="8" customFormat="false" ht="15" hidden="false" customHeight="false" outlineLevel="0" collapsed="false">
      <c r="A8" s="6" t="s">
        <v>29</v>
      </c>
      <c r="B8" s="7" t="n">
        <v>11200</v>
      </c>
      <c r="C8" s="7" t="n">
        <v>10944</v>
      </c>
      <c r="D8" s="7" t="n">
        <v>9831</v>
      </c>
      <c r="E8" s="7" t="n">
        <v>8675</v>
      </c>
      <c r="F8" s="7" t="n">
        <v>7066</v>
      </c>
    </row>
    <row r="9" customFormat="false" ht="15" hidden="false" customHeight="false" outlineLevel="0" collapsed="false">
      <c r="A9" s="6" t="s">
        <v>30</v>
      </c>
      <c r="B9" s="7" t="n">
        <v>4076</v>
      </c>
      <c r="C9" s="7" t="n">
        <v>3874</v>
      </c>
      <c r="D9" s="7" t="n">
        <v>3758</v>
      </c>
      <c r="E9" s="7" t="n">
        <v>3400</v>
      </c>
      <c r="F9" s="7" t="n">
        <v>2778</v>
      </c>
    </row>
    <row r="10" customFormat="false" ht="15" hidden="false" customHeight="false" outlineLevel="0" collapsed="false">
      <c r="A10" s="6" t="s">
        <v>31</v>
      </c>
      <c r="B10" s="7" t="n">
        <v>0</v>
      </c>
      <c r="C10" s="7" t="n">
        <v>0</v>
      </c>
      <c r="D10" s="7" t="n">
        <v>0</v>
      </c>
      <c r="E10" s="7" t="n">
        <v>0</v>
      </c>
      <c r="F10" s="7" t="n">
        <v>474</v>
      </c>
    </row>
    <row r="11" customFormat="false" ht="15" hidden="false" customHeight="false" outlineLevel="0" collapsed="false">
      <c r="A11" s="4" t="s">
        <v>32</v>
      </c>
      <c r="B11" s="8" t="n">
        <f aca="false">SUM(B6:B10)</f>
        <v>40695</v>
      </c>
      <c r="C11" s="8" t="n">
        <f aca="false">SUM(C6:C10)</f>
        <v>44468</v>
      </c>
      <c r="D11" s="8" t="n">
        <f aca="false">SUM(D6:D10)</f>
        <v>45418</v>
      </c>
      <c r="E11" s="8" t="n">
        <f aca="false">SUM(E6:E10)</f>
        <v>46076</v>
      </c>
      <c r="F11" s="8" t="n">
        <f aca="false">SUM(F6:F10)</f>
        <v>45015</v>
      </c>
    </row>
    <row r="12" customFormat="false" ht="15" hidden="false" customHeight="false" outlineLevel="0" collapsed="false">
      <c r="A12" s="11" t="s">
        <v>33</v>
      </c>
    </row>
    <row r="13" customFormat="false" ht="15" hidden="false" customHeight="false" outlineLevel="0" collapsed="false">
      <c r="A13" s="6" t="s">
        <v>34</v>
      </c>
      <c r="B13" s="7" t="n">
        <v>6202</v>
      </c>
      <c r="C13" s="7" t="n">
        <v>10503</v>
      </c>
      <c r="D13" s="7" t="n">
        <v>10894</v>
      </c>
      <c r="E13" s="7" t="n">
        <v>10295</v>
      </c>
      <c r="F13" s="7" t="n">
        <v>12108</v>
      </c>
    </row>
    <row r="14" customFormat="false" ht="15" hidden="false" customHeight="false" outlineLevel="0" collapsed="false">
      <c r="A14" s="6" t="s">
        <v>35</v>
      </c>
      <c r="B14" s="7" t="n">
        <v>6644</v>
      </c>
      <c r="C14" s="7" t="n">
        <v>6429</v>
      </c>
      <c r="D14" s="7" t="n">
        <v>5529</v>
      </c>
      <c r="E14" s="7" t="n">
        <v>12983</v>
      </c>
      <c r="F14" s="7" t="n">
        <v>6436</v>
      </c>
    </row>
    <row r="15" customFormat="false" ht="15" hidden="false" customHeight="false" outlineLevel="0" collapsed="false">
      <c r="A15" s="6" t="s">
        <v>36</v>
      </c>
      <c r="B15" s="7" t="n">
        <v>1015</v>
      </c>
      <c r="C15" s="7" t="n">
        <v>942</v>
      </c>
      <c r="D15" s="7" t="n">
        <v>940</v>
      </c>
      <c r="E15" s="7" t="n">
        <v>372</v>
      </c>
      <c r="F15" s="7" t="n">
        <v>608</v>
      </c>
    </row>
    <row r="16" customFormat="false" ht="15" hidden="false" customHeight="false" outlineLevel="0" collapsed="false">
      <c r="A16" s="6" t="s">
        <v>37</v>
      </c>
      <c r="B16" s="7" t="n">
        <v>15602</v>
      </c>
      <c r="C16" s="7" t="n">
        <v>5081</v>
      </c>
      <c r="D16" s="7" t="n">
        <v>1097</v>
      </c>
      <c r="E16" s="7" t="n">
        <v>466</v>
      </c>
      <c r="F16" s="7" t="n">
        <v>1704</v>
      </c>
    </row>
    <row r="17" customFormat="false" ht="15" hidden="false" customHeight="false" outlineLevel="0" collapsed="false">
      <c r="A17" s="4" t="s">
        <v>38</v>
      </c>
      <c r="B17" s="8" t="n">
        <f aca="false">SUM(B13:B16)</f>
        <v>29463</v>
      </c>
      <c r="C17" s="8" t="n">
        <f aca="false">SUM(C13:C16)</f>
        <v>22955</v>
      </c>
      <c r="D17" s="8" t="n">
        <f aca="false">SUM(D13:D16)</f>
        <v>18460</v>
      </c>
      <c r="E17" s="8" t="n">
        <f aca="false">SUM(E13:E16)</f>
        <v>24116</v>
      </c>
      <c r="F17" s="8" t="n">
        <f aca="false">SUM(F13:F16)</f>
        <v>20856</v>
      </c>
    </row>
    <row r="18" customFormat="false" ht="15" hidden="false" customHeight="false" outlineLevel="0" collapsed="false">
      <c r="A18" s="4" t="s">
        <v>39</v>
      </c>
      <c r="B18" s="8" t="n">
        <f aca="false">B11+B17</f>
        <v>70158</v>
      </c>
      <c r="C18" s="8" t="n">
        <f aca="false">C11+C17</f>
        <v>67423</v>
      </c>
      <c r="D18" s="8" t="n">
        <f aca="false">D11+D17</f>
        <v>63878</v>
      </c>
      <c r="E18" s="8" t="n">
        <f aca="false">E11+E17</f>
        <v>70192</v>
      </c>
      <c r="F18" s="8" t="n">
        <f aca="false">F11+F17</f>
        <v>65871</v>
      </c>
    </row>
    <row r="19" customFormat="false" ht="15" hidden="false" customHeight="false" outlineLevel="0" collapsed="false">
      <c r="A19" s="11" t="s">
        <v>40</v>
      </c>
    </row>
    <row r="20" customFormat="false" ht="15" hidden="false" customHeight="false" outlineLevel="0" collapsed="false">
      <c r="A20" s="6" t="s">
        <v>41</v>
      </c>
      <c r="B20" s="7" t="n">
        <v>-6174</v>
      </c>
      <c r="C20" s="7" t="n">
        <v>-7855</v>
      </c>
      <c r="D20" s="7" t="n">
        <v>-7436</v>
      </c>
      <c r="E20" s="7" t="n">
        <v>-7475</v>
      </c>
      <c r="F20" s="7" t="n">
        <v>-8821</v>
      </c>
    </row>
    <row r="21" customFormat="false" ht="15" hidden="false" customHeight="false" outlineLevel="0" collapsed="false">
      <c r="A21" s="6" t="s">
        <v>42</v>
      </c>
      <c r="B21" s="7" t="n">
        <v>-5387</v>
      </c>
      <c r="C21" s="7" t="n">
        <v>-5716</v>
      </c>
      <c r="D21" s="7" t="n">
        <v>-8318</v>
      </c>
      <c r="E21" s="7" t="n">
        <v>-7573</v>
      </c>
      <c r="F21" s="7" t="n">
        <v>-12</v>
      </c>
    </row>
    <row r="22" customFormat="false" ht="15" hidden="false" customHeight="false" outlineLevel="0" collapsed="false">
      <c r="A22" s="6" t="s">
        <v>43</v>
      </c>
      <c r="B22" s="7" t="n">
        <v>0</v>
      </c>
      <c r="C22" s="7" t="n">
        <v>0</v>
      </c>
      <c r="D22" s="7" t="n">
        <v>-517</v>
      </c>
      <c r="E22" s="7" t="n">
        <v>0</v>
      </c>
      <c r="F22" s="7" t="n">
        <v>0</v>
      </c>
    </row>
    <row r="23" customFormat="false" ht="15" hidden="false" customHeight="false" outlineLevel="0" collapsed="false">
      <c r="A23" s="6" t="s">
        <v>44</v>
      </c>
      <c r="B23" s="7" t="n">
        <v>-399</v>
      </c>
      <c r="C23" s="7" t="n">
        <v>-375</v>
      </c>
      <c r="D23" s="7" t="n">
        <v>-405</v>
      </c>
      <c r="E23" s="7" t="n">
        <v>-452</v>
      </c>
      <c r="F23" s="7" t="n">
        <v>-387</v>
      </c>
    </row>
    <row r="24" customFormat="false" ht="15" hidden="false" customHeight="false" outlineLevel="0" collapsed="false">
      <c r="A24" s="4" t="s">
        <v>45</v>
      </c>
      <c r="B24" s="8" t="n">
        <f aca="false">SUM(B20:B23)</f>
        <v>-11960</v>
      </c>
      <c r="C24" s="8" t="n">
        <f aca="false">SUM(C20:C23)</f>
        <v>-13946</v>
      </c>
      <c r="D24" s="8" t="n">
        <f aca="false">SUM(D20:D23)</f>
        <v>-16676</v>
      </c>
      <c r="E24" s="8" t="n">
        <f aca="false">SUM(E20:E23)</f>
        <v>-15500</v>
      </c>
      <c r="F24" s="8" t="n">
        <f aca="false">SUM(F20:F23)</f>
        <v>-9220</v>
      </c>
    </row>
    <row r="25" customFormat="false" ht="15" hidden="false" customHeight="false" outlineLevel="0" collapsed="false">
      <c r="A25" s="4" t="s">
        <v>46</v>
      </c>
      <c r="B25" s="8" t="n">
        <f aca="false">B17+B24</f>
        <v>17503</v>
      </c>
      <c r="C25" s="8" t="n">
        <f aca="false">C17+C24</f>
        <v>9009</v>
      </c>
      <c r="D25" s="8" t="n">
        <f aca="false">D17+D24</f>
        <v>1784</v>
      </c>
      <c r="E25" s="8" t="n">
        <f aca="false">E17+E24</f>
        <v>8616</v>
      </c>
      <c r="F25" s="8" t="n">
        <f aca="false">F17+F24</f>
        <v>11636</v>
      </c>
    </row>
    <row r="26" customFormat="false" ht="15" hidden="false" customHeight="false" outlineLevel="0" collapsed="false">
      <c r="A26" s="11" t="s">
        <v>47</v>
      </c>
    </row>
    <row r="27" customFormat="false" ht="15" hidden="false" customHeight="false" outlineLevel="0" collapsed="false">
      <c r="A27" s="6" t="s">
        <v>48</v>
      </c>
      <c r="B27" s="7" t="n">
        <v>-1071</v>
      </c>
      <c r="C27" s="7" t="n">
        <v>-1131</v>
      </c>
      <c r="D27" s="7" t="n">
        <v>-1021</v>
      </c>
      <c r="E27" s="7" t="n">
        <v>-920</v>
      </c>
      <c r="F27" s="7" t="n">
        <v>-819</v>
      </c>
    </row>
    <row r="28" customFormat="false" ht="15" hidden="false" customHeight="false" outlineLevel="0" collapsed="false">
      <c r="A28" s="6" t="s">
        <v>49</v>
      </c>
      <c r="B28" s="7" t="n">
        <v>-4256</v>
      </c>
      <c r="C28" s="7" t="n">
        <v>-4161</v>
      </c>
      <c r="D28" s="7" t="n">
        <v>-4089</v>
      </c>
      <c r="E28" s="7" t="n">
        <v>-3736</v>
      </c>
      <c r="F28" s="7" t="n">
        <v>-3173</v>
      </c>
    </row>
    <row r="29" customFormat="false" ht="15" hidden="false" customHeight="false" outlineLevel="0" collapsed="false">
      <c r="A29" s="6" t="s">
        <v>50</v>
      </c>
      <c r="B29" s="7" t="n">
        <v>-2816</v>
      </c>
      <c r="C29" s="7" t="n">
        <v>-749</v>
      </c>
      <c r="D29" s="7" t="n">
        <v>-568</v>
      </c>
      <c r="E29" s="7" t="n">
        <v>-526</v>
      </c>
      <c r="F29" s="7" t="n">
        <v>-481</v>
      </c>
    </row>
    <row r="30" customFormat="false" ht="15" hidden="false" customHeight="false" outlineLevel="0" collapsed="false">
      <c r="A30" s="6" t="s">
        <v>51</v>
      </c>
      <c r="B30" s="7" t="n">
        <v>0</v>
      </c>
      <c r="C30" s="7" t="n">
        <v>0</v>
      </c>
      <c r="D30" s="7" t="n">
        <v>0</v>
      </c>
      <c r="E30" s="7" t="n">
        <v>-156</v>
      </c>
      <c r="F30" s="7" t="n">
        <v>0</v>
      </c>
    </row>
    <row r="31" customFormat="false" ht="15" hidden="false" customHeight="false" outlineLevel="0" collapsed="false">
      <c r="A31" s="4" t="s">
        <v>52</v>
      </c>
      <c r="B31" s="8" t="n">
        <f aca="false">SUM(B27:B30)</f>
        <v>-8143</v>
      </c>
      <c r="C31" s="8" t="n">
        <f aca="false">SUM(C27:C30)</f>
        <v>-6041</v>
      </c>
      <c r="D31" s="8" t="n">
        <f aca="false">SUM(D27:D30)</f>
        <v>-5678</v>
      </c>
      <c r="E31" s="8" t="n">
        <f aca="false">SUM(E27:E30)</f>
        <v>-5338</v>
      </c>
      <c r="F31" s="8" t="n">
        <f aca="false">SUM(F27:F30)</f>
        <v>-4473</v>
      </c>
    </row>
    <row r="32" customFormat="false" ht="15" hidden="false" customHeight="false" outlineLevel="0" collapsed="false">
      <c r="A32" s="4" t="s">
        <v>53</v>
      </c>
      <c r="B32" s="8" t="n">
        <f aca="false">B24+B31</f>
        <v>-20103</v>
      </c>
      <c r="C32" s="8" t="n">
        <f aca="false">C24+C31</f>
        <v>-19987</v>
      </c>
      <c r="D32" s="8" t="n">
        <f aca="false">D24+D31</f>
        <v>-22354</v>
      </c>
      <c r="E32" s="8" t="n">
        <f aca="false">E24+E31</f>
        <v>-20838</v>
      </c>
      <c r="F32" s="8" t="n">
        <f aca="false">F24+F31</f>
        <v>-13693</v>
      </c>
    </row>
    <row r="33" customFormat="false" ht="15" hidden="false" customHeight="false" outlineLevel="0" collapsed="false">
      <c r="A33" s="4" t="s">
        <v>54</v>
      </c>
      <c r="B33" s="8" t="n">
        <f aca="false">B18+B32</f>
        <v>50055</v>
      </c>
      <c r="C33" s="8" t="n">
        <f aca="false">C18+C32</f>
        <v>47436</v>
      </c>
      <c r="D33" s="8" t="n">
        <f aca="false">D18+D32</f>
        <v>41524</v>
      </c>
      <c r="E33" s="8" t="n">
        <f aca="false">E18+E32</f>
        <v>49354</v>
      </c>
      <c r="F33" s="8" t="n">
        <f aca="false">F18+F32</f>
        <v>52178</v>
      </c>
    </row>
    <row r="34" customFormat="false" ht="15" hidden="false" customHeight="false" outlineLevel="0" collapsed="false">
      <c r="A34" s="11" t="s">
        <v>55</v>
      </c>
    </row>
    <row r="35" customFormat="false" ht="15" hidden="false" customHeight="false" outlineLevel="0" collapsed="false">
      <c r="A35" s="6" t="s">
        <v>56</v>
      </c>
      <c r="B35" s="7" t="n">
        <v>4319</v>
      </c>
      <c r="C35" s="7" t="n">
        <v>4319</v>
      </c>
      <c r="D35" s="7" t="n">
        <v>4319</v>
      </c>
      <c r="E35" s="7" t="n">
        <v>6410</v>
      </c>
      <c r="F35" s="7" t="n">
        <v>6415</v>
      </c>
    </row>
    <row r="36" customFormat="false" ht="15" hidden="false" customHeight="false" outlineLevel="0" collapsed="false">
      <c r="A36" s="6" t="s">
        <v>57</v>
      </c>
      <c r="B36" s="7" t="n">
        <v>72943</v>
      </c>
      <c r="C36" s="7" t="n">
        <v>72943</v>
      </c>
      <c r="D36" s="7" t="n">
        <v>72943</v>
      </c>
      <c r="E36" s="7" t="n">
        <v>81480</v>
      </c>
      <c r="F36" s="7" t="n">
        <v>81511</v>
      </c>
    </row>
    <row r="37" customFormat="false" ht="15" hidden="false" customHeight="false" outlineLevel="0" collapsed="false">
      <c r="A37" s="6" t="s">
        <v>58</v>
      </c>
      <c r="B37" s="7" t="n">
        <v>21853</v>
      </c>
      <c r="C37" s="7" t="n">
        <v>21853</v>
      </c>
      <c r="D37" s="7" t="n">
        <v>21853</v>
      </c>
      <c r="E37" s="7" t="n">
        <v>21853</v>
      </c>
      <c r="F37" s="7" t="n">
        <v>21853</v>
      </c>
    </row>
    <row r="38" customFormat="false" ht="15" hidden="false" customHeight="false" outlineLevel="0" collapsed="false">
      <c r="A38" s="6" t="s">
        <v>59</v>
      </c>
      <c r="B38" s="7" t="n">
        <v>0</v>
      </c>
      <c r="C38" s="7" t="n">
        <v>2063</v>
      </c>
      <c r="D38" s="7" t="n">
        <v>1897</v>
      </c>
      <c r="E38" s="7" t="n">
        <v>1905</v>
      </c>
      <c r="F38" s="7" t="n">
        <v>-83</v>
      </c>
    </row>
    <row r="39" customFormat="false" ht="15" hidden="false" customHeight="false" outlineLevel="0" collapsed="false">
      <c r="A39" s="6" t="s">
        <v>60</v>
      </c>
      <c r="B39" s="7" t="n">
        <v>-49060</v>
      </c>
      <c r="C39" s="7" t="n">
        <v>-53742</v>
      </c>
      <c r="D39" s="7" t="n">
        <v>-59488</v>
      </c>
      <c r="E39" s="7" t="n">
        <v>-62294</v>
      </c>
      <c r="F39" s="7" t="n">
        <v>-57518</v>
      </c>
    </row>
    <row r="40" customFormat="false" ht="15" hidden="false" customHeight="false" outlineLevel="0" collapsed="false">
      <c r="A40" s="4" t="s">
        <v>61</v>
      </c>
      <c r="B40" s="8" t="n">
        <f aca="false">SUM(B35:B39)</f>
        <v>50055</v>
      </c>
      <c r="C40" s="8" t="n">
        <f aca="false">SUM(C35:C39)</f>
        <v>47436</v>
      </c>
      <c r="D40" s="8" t="n">
        <f aca="false">SUM(D35:D39)</f>
        <v>41524</v>
      </c>
      <c r="E40" s="8" t="n">
        <f aca="false">SUM(E35:E39)</f>
        <v>49354</v>
      </c>
      <c r="F40" s="8" t="n">
        <f aca="false">SUM(F35:F39)</f>
        <v>52178</v>
      </c>
    </row>
    <row r="41" customFormat="false" ht="15" hidden="false" customHeight="false" outlineLevel="0" collapsed="false">
      <c r="A41" s="6" t="s">
        <v>62</v>
      </c>
      <c r="B41" s="12" t="str">
        <f aca="false">IF(ROUND(B33-B40,0)=0,"OK","MISMATCH")</f>
        <v>OK</v>
      </c>
      <c r="C41" s="12" t="str">
        <f aca="false">IF(ROUND(C33-C40,0)=0,"OK","MISMATCH")</f>
        <v>OK</v>
      </c>
      <c r="D41" s="12" t="str">
        <f aca="false">IF(ROUND(D33-D40,0)=0,"OK","MISMATCH")</f>
        <v>OK</v>
      </c>
      <c r="E41" s="12" t="str">
        <f aca="false">IF(ROUND(E33-E40,0)=0,"OK","MISMATCH")</f>
        <v>OK</v>
      </c>
      <c r="F41" s="12" t="str">
        <f aca="false">IF(ROUND(F33-F40,0)=0,"OK","MISMATCH")</f>
        <v>OK</v>
      </c>
    </row>
  </sheetData>
  <mergeCells count="1">
    <mergeCell ref="A2:F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6"/>
    <col collapsed="false" customWidth="true" hidden="false" outlineLevel="0" max="6" min="2" style="0" width="15"/>
  </cols>
  <sheetData>
    <row r="1" customFormat="false" ht="15" hidden="false" customHeight="false" outlineLevel="0" collapsed="false">
      <c r="A1" s="1" t="s">
        <v>63</v>
      </c>
    </row>
    <row r="2" customFormat="false" ht="39.75" hidden="false" customHeight="true" outlineLevel="0" collapsed="false">
      <c r="A2" s="2" t="s">
        <v>64</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65</v>
      </c>
      <c r="B5" s="5" t="n">
        <v>-1309</v>
      </c>
      <c r="C5" s="5" t="n">
        <v>-3530</v>
      </c>
      <c r="D5" s="5" t="n">
        <v>197</v>
      </c>
      <c r="E5" s="5" t="n">
        <v>-2802</v>
      </c>
      <c r="F5" s="5" t="n">
        <v>15901</v>
      </c>
    </row>
    <row r="7" customFormat="false" ht="15" hidden="false" customHeight="false" outlineLevel="0" collapsed="false">
      <c r="A7" s="6" t="s">
        <v>66</v>
      </c>
      <c r="B7" s="7" t="n">
        <v>2</v>
      </c>
      <c r="C7" s="7" t="n">
        <v>34</v>
      </c>
      <c r="D7" s="7" t="n">
        <v>2</v>
      </c>
      <c r="E7" s="7" t="n">
        <v>40</v>
      </c>
      <c r="F7" s="7" t="n">
        <v>107</v>
      </c>
    </row>
    <row r="8" customFormat="false" ht="15" hidden="false" customHeight="false" outlineLevel="0" collapsed="false">
      <c r="A8" s="6" t="s">
        <v>67</v>
      </c>
      <c r="B8" s="7" t="n">
        <v>-454</v>
      </c>
      <c r="C8" s="7" t="n">
        <v>-651</v>
      </c>
      <c r="D8" s="7" t="n">
        <v>-269</v>
      </c>
      <c r="E8" s="7" t="n">
        <v>-146</v>
      </c>
      <c r="F8" s="7" t="n">
        <v>-186</v>
      </c>
    </row>
    <row r="9" customFormat="false" ht="15" hidden="false" customHeight="false" outlineLevel="0" collapsed="false">
      <c r="A9" s="6" t="s">
        <v>68</v>
      </c>
      <c r="B9" s="7" t="n">
        <v>-156</v>
      </c>
      <c r="C9" s="7" t="n">
        <v>-179</v>
      </c>
      <c r="D9" s="7" t="n">
        <v>-183</v>
      </c>
      <c r="E9" s="7" t="n">
        <v>-252</v>
      </c>
      <c r="F9" s="7" t="n">
        <v>-106</v>
      </c>
    </row>
    <row r="10" customFormat="false" ht="15" hidden="false" customHeight="false" outlineLevel="0" collapsed="false">
      <c r="A10" s="6" t="s">
        <v>69</v>
      </c>
      <c r="B10" s="7" t="n">
        <v>-5463</v>
      </c>
      <c r="C10" s="7" t="n">
        <v>-5619</v>
      </c>
      <c r="D10" s="7" t="n">
        <v>-4821</v>
      </c>
      <c r="E10" s="7" t="n">
        <v>-4644</v>
      </c>
      <c r="F10" s="7" t="n">
        <v>-4369</v>
      </c>
    </row>
    <row r="11" customFormat="false" ht="15" hidden="false" customHeight="false" outlineLevel="0" collapsed="false">
      <c r="A11" s="4" t="s">
        <v>70</v>
      </c>
      <c r="B11" s="8" t="n">
        <f aca="false">SUM(B7:B10)</f>
        <v>-6071</v>
      </c>
      <c r="C11" s="8" t="n">
        <f aca="false">SUM(C7:C10)</f>
        <v>-6415</v>
      </c>
      <c r="D11" s="8" t="n">
        <f aca="false">SUM(D7:D10)</f>
        <v>-5271</v>
      </c>
      <c r="E11" s="8" t="n">
        <f aca="false">SUM(E7:E10)</f>
        <v>-5002</v>
      </c>
      <c r="F11" s="8" t="n">
        <f aca="false">SUM(F7:F10)</f>
        <v>-4554</v>
      </c>
    </row>
    <row r="13" customFormat="false" ht="15" hidden="false" customHeight="false" outlineLevel="0" collapsed="false">
      <c r="A13" s="6" t="s">
        <v>71</v>
      </c>
      <c r="B13" s="7" t="n">
        <v>12216</v>
      </c>
      <c r="C13" s="7" t="n">
        <v>0</v>
      </c>
      <c r="D13" s="7" t="n">
        <v>0</v>
      </c>
      <c r="E13" s="7" t="n">
        <v>7479</v>
      </c>
      <c r="F13" s="7" t="n">
        <v>0</v>
      </c>
    </row>
    <row r="14" customFormat="false" ht="15" hidden="false" customHeight="false" outlineLevel="0" collapsed="false">
      <c r="A14" s="6" t="s">
        <v>72</v>
      </c>
      <c r="B14" s="7" t="n">
        <v>3215</v>
      </c>
      <c r="C14" s="7" t="n">
        <v>760</v>
      </c>
      <c r="D14" s="7" t="n">
        <v>1100</v>
      </c>
      <c r="E14" s="7" t="n">
        <v>7000</v>
      </c>
      <c r="F14" s="7" t="n">
        <v>4400</v>
      </c>
    </row>
    <row r="15" customFormat="false" ht="15" hidden="false" customHeight="false" outlineLevel="0" collapsed="false">
      <c r="A15" s="6" t="s">
        <v>73</v>
      </c>
      <c r="B15" s="7" t="n">
        <v>0</v>
      </c>
      <c r="C15" s="7" t="n">
        <v>0</v>
      </c>
      <c r="D15" s="7" t="n">
        <v>2840</v>
      </c>
      <c r="E15" s="7" t="n">
        <v>0</v>
      </c>
      <c r="F15" s="7" t="n">
        <v>0</v>
      </c>
    </row>
    <row r="16" customFormat="false" ht="15" hidden="false" customHeight="false" outlineLevel="0" collapsed="false">
      <c r="A16" s="6" t="s">
        <v>74</v>
      </c>
      <c r="B16" s="7" t="n">
        <v>-595</v>
      </c>
      <c r="C16" s="7" t="n">
        <v>-1340</v>
      </c>
      <c r="D16" s="7" t="n">
        <v>-1258</v>
      </c>
      <c r="E16" s="7" t="n">
        <v>-5822</v>
      </c>
      <c r="F16" s="7" t="n">
        <v>-11438</v>
      </c>
    </row>
    <row r="17" customFormat="false" ht="15" hidden="false" customHeight="false" outlineLevel="0" collapsed="false">
      <c r="A17" s="6" t="s">
        <v>75</v>
      </c>
      <c r="B17" s="7" t="n">
        <v>-395</v>
      </c>
      <c r="C17" s="7" t="n">
        <v>-646</v>
      </c>
      <c r="D17" s="7" t="n">
        <v>-692</v>
      </c>
      <c r="E17" s="7" t="n">
        <v>-678</v>
      </c>
      <c r="F17" s="7" t="n">
        <v>-660</v>
      </c>
    </row>
    <row r="18" customFormat="false" ht="15" hidden="false" customHeight="false" outlineLevel="0" collapsed="false">
      <c r="A18" s="6" t="s">
        <v>76</v>
      </c>
      <c r="B18" s="7" t="n">
        <v>-309</v>
      </c>
      <c r="C18" s="7" t="n">
        <v>-340</v>
      </c>
      <c r="D18" s="7" t="n">
        <v>-703</v>
      </c>
      <c r="E18" s="7" t="n">
        <v>-699</v>
      </c>
      <c r="F18" s="7" t="n">
        <v>-1440</v>
      </c>
    </row>
    <row r="19" customFormat="false" ht="15" hidden="false" customHeight="false" outlineLevel="0" collapsed="false">
      <c r="A19" s="6" t="s">
        <v>77</v>
      </c>
      <c r="B19" s="7" t="n">
        <v>0</v>
      </c>
      <c r="C19" s="7" t="n">
        <v>0</v>
      </c>
      <c r="D19" s="7" t="n">
        <v>0</v>
      </c>
      <c r="E19" s="7" t="n">
        <v>-102</v>
      </c>
      <c r="F19" s="7" t="n">
        <v>-55</v>
      </c>
    </row>
    <row r="20" customFormat="false" ht="15" hidden="false" customHeight="false" outlineLevel="0" collapsed="false">
      <c r="A20" s="4" t="s">
        <v>78</v>
      </c>
      <c r="B20" s="8" t="n">
        <f aca="false">SUM(B13:B19)</f>
        <v>14132</v>
      </c>
      <c r="C20" s="8" t="n">
        <f aca="false">SUM(C13:C19)</f>
        <v>-1566</v>
      </c>
      <c r="D20" s="8" t="n">
        <f aca="false">SUM(D13:D19)</f>
        <v>1287</v>
      </c>
      <c r="E20" s="8" t="n">
        <f aca="false">SUM(E13:E19)</f>
        <v>7178</v>
      </c>
      <c r="F20" s="8" t="n">
        <f aca="false">SUM(F13:F19)</f>
        <v>-9193</v>
      </c>
    </row>
    <row r="22" customFormat="false" ht="15" hidden="false" customHeight="false" outlineLevel="0" collapsed="false">
      <c r="A22" s="4" t="s">
        <v>79</v>
      </c>
      <c r="B22" s="8" t="n">
        <f aca="false">B5+B11+B20</f>
        <v>6752</v>
      </c>
      <c r="C22" s="8" t="n">
        <f aca="false">C5+C11+C20</f>
        <v>-11511</v>
      </c>
      <c r="D22" s="8" t="n">
        <f aca="false">D5+D11+D20</f>
        <v>-3787</v>
      </c>
      <c r="E22" s="8" t="n">
        <f aca="false">E5+E11+E20</f>
        <v>-626</v>
      </c>
      <c r="F22" s="8" t="n">
        <f aca="false">F5+F11+F20</f>
        <v>2154</v>
      </c>
    </row>
    <row r="23" customFormat="false" ht="15" hidden="false" customHeight="false" outlineLevel="0" collapsed="false">
      <c r="A23" s="6" t="s">
        <v>80</v>
      </c>
      <c r="B23" s="7" t="n">
        <v>9444</v>
      </c>
      <c r="C23" s="7" t="n">
        <v>15602</v>
      </c>
      <c r="D23" s="7" t="n">
        <v>5081</v>
      </c>
      <c r="E23" s="7" t="n">
        <v>1097</v>
      </c>
      <c r="F23" s="7" t="n">
        <v>466</v>
      </c>
    </row>
    <row r="24" customFormat="false" ht="15" hidden="false" customHeight="false" outlineLevel="0" collapsed="false">
      <c r="A24" s="6" t="s">
        <v>81</v>
      </c>
      <c r="B24" s="7" t="n">
        <v>-594</v>
      </c>
      <c r="C24" s="7" t="n">
        <v>990</v>
      </c>
      <c r="D24" s="7" t="n">
        <v>-197</v>
      </c>
      <c r="E24" s="7" t="n">
        <v>-5</v>
      </c>
      <c r="F24" s="7" t="n">
        <v>-916</v>
      </c>
    </row>
    <row r="25" customFormat="false" ht="15" hidden="false" customHeight="false" outlineLevel="0" collapsed="false">
      <c r="A25" s="4" t="s">
        <v>82</v>
      </c>
      <c r="B25" s="8" t="n">
        <f aca="false">B22+B23+B24</f>
        <v>15602</v>
      </c>
      <c r="C25" s="8" t="n">
        <f aca="false">C22+C23+C24</f>
        <v>5081</v>
      </c>
      <c r="D25" s="8" t="n">
        <f aca="false">D22+D23+D24</f>
        <v>1097</v>
      </c>
      <c r="E25" s="8" t="n">
        <f aca="false">E22+E23+E24</f>
        <v>466</v>
      </c>
      <c r="F25" s="8" t="n">
        <f aca="false">F22+F23+F24</f>
        <v>1704</v>
      </c>
    </row>
    <row r="28" customFormat="false" ht="48" hidden="false" customHeight="true" outlineLevel="0" collapsed="false">
      <c r="A28" s="13" t="s">
        <v>83</v>
      </c>
      <c r="B28" s="13"/>
      <c r="C28" s="13"/>
      <c r="D28" s="13"/>
      <c r="E28" s="13"/>
      <c r="F28" s="13"/>
    </row>
  </sheetData>
  <mergeCells count="2">
    <mergeCell ref="A2:F2"/>
    <mergeCell ref="A28:F28"/>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7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8"/>
    <col collapsed="false" customWidth="true" hidden="false" outlineLevel="0" max="6" min="2" style="0" width="16"/>
  </cols>
  <sheetData>
    <row r="1" customFormat="false" ht="15" hidden="false" customHeight="false" outlineLevel="0" collapsed="false">
      <c r="A1" s="1" t="s">
        <v>84</v>
      </c>
    </row>
    <row r="2" customFormat="false" ht="39.75" hidden="false" customHeight="true" outlineLevel="0" collapsed="false">
      <c r="A2" s="2" t="s">
        <v>85</v>
      </c>
      <c r="B2" s="2"/>
      <c r="C2" s="2"/>
      <c r="D2" s="2"/>
      <c r="E2" s="2"/>
      <c r="F2" s="2"/>
    </row>
    <row r="4" customFormat="false" ht="15" hidden="false" customHeight="false" outlineLevel="0" collapsed="false">
      <c r="B4" s="3" t="s">
        <v>2</v>
      </c>
      <c r="C4" s="3" t="s">
        <v>3</v>
      </c>
      <c r="D4" s="3" t="s">
        <v>4</v>
      </c>
      <c r="E4" s="3" t="s">
        <v>5</v>
      </c>
      <c r="F4" s="3" t="s">
        <v>6</v>
      </c>
    </row>
    <row r="5" customFormat="false" ht="15" hidden="false" customHeight="false" outlineLevel="0" collapsed="false">
      <c r="A5" s="4" t="s">
        <v>86</v>
      </c>
      <c r="B5" s="14" t="n">
        <f aca="false">'Income Statement'!B7/'Income Statement'!B5</f>
        <v>0.483578052550232</v>
      </c>
      <c r="C5" s="14" t="n">
        <f aca="false">'Income Statement'!C7/'Income Statement'!C5</f>
        <v>0.467523849025301</v>
      </c>
      <c r="D5" s="14" t="n">
        <f aca="false">'Income Statement'!D7/'Income Statement'!D5</f>
        <v>0.516205442255474</v>
      </c>
      <c r="E5" s="14" t="n">
        <f aca="false">'Income Statement'!E7/'Income Statement'!E5</f>
        <v>0.551976498479617</v>
      </c>
      <c r="F5" s="14" t="n">
        <f aca="false">'Income Statement'!F7/'Income Statement'!F5</f>
        <v>0.808533916849015</v>
      </c>
    </row>
    <row r="6" customFormat="false" ht="15" hidden="false" customHeight="false" outlineLevel="0" collapsed="false">
      <c r="A6" s="4" t="s">
        <v>87</v>
      </c>
      <c r="B6" s="5" t="n">
        <v>-1687</v>
      </c>
      <c r="C6" s="5" t="n">
        <v>-1157</v>
      </c>
      <c r="D6" s="5" t="n">
        <v>-978</v>
      </c>
      <c r="E6" s="5" t="n">
        <v>3107</v>
      </c>
      <c r="F6" s="5" t="n">
        <v>10333</v>
      </c>
    </row>
    <row r="7" customFormat="false" ht="15" hidden="false" customHeight="false" outlineLevel="0" collapsed="false">
      <c r="A7" s="4" t="s">
        <v>88</v>
      </c>
      <c r="B7" s="15" t="n">
        <f aca="false">'Balance Sheet'!B16+'Balance Sheet'!B21+'Balance Sheet'!B29</f>
        <v>7399</v>
      </c>
      <c r="C7" s="15" t="n">
        <f aca="false">'Balance Sheet'!C16+'Balance Sheet'!C21+'Balance Sheet'!C29</f>
        <v>-1384</v>
      </c>
      <c r="D7" s="15" t="n">
        <f aca="false">'Balance Sheet'!D16+'Balance Sheet'!D21+'Balance Sheet'!D29</f>
        <v>-7789</v>
      </c>
      <c r="E7" s="15" t="n">
        <f aca="false">'Balance Sheet'!E16+'Balance Sheet'!E21+'Balance Sheet'!E29</f>
        <v>-7633</v>
      </c>
      <c r="F7" s="15" t="n">
        <f aca="false">'Balance Sheet'!F16+'Balance Sheet'!F21+'Balance Sheet'!F29</f>
        <v>1211</v>
      </c>
    </row>
    <row r="8" customFormat="false" ht="15" hidden="false" customHeight="false" outlineLevel="0" collapsed="false">
      <c r="A8" s="6" t="s">
        <v>89</v>
      </c>
      <c r="B8" s="7" t="n">
        <v>5463</v>
      </c>
      <c r="C8" s="7" t="n">
        <v>5619</v>
      </c>
      <c r="D8" s="7" t="n">
        <v>4821</v>
      </c>
      <c r="E8" s="7" t="n">
        <v>4644</v>
      </c>
      <c r="F8" s="7" t="n">
        <v>4369</v>
      </c>
    </row>
    <row r="9" customFormat="false" ht="15" hidden="false" customHeight="false" outlineLevel="0" collapsed="false">
      <c r="A9" s="6" t="s">
        <v>90</v>
      </c>
      <c r="B9" s="16" t="n">
        <f aca="false">B8/'Income Statement'!B5</f>
        <v>0.527724111282844</v>
      </c>
      <c r="C9" s="16" t="n">
        <f aca="false">C8/'Income Statement'!C5</f>
        <v>0.466113645790129</v>
      </c>
      <c r="D9" s="16" t="n">
        <f aca="false">D8/'Income Statement'!D5</f>
        <v>0.278525622508522</v>
      </c>
      <c r="E9" s="16" t="n">
        <f aca="false">E8/'Income Statement'!E5</f>
        <v>0.239344431273514</v>
      </c>
      <c r="F9" s="16" t="n">
        <f aca="false">F8/'Income Statement'!F5</f>
        <v>0.164830604391459</v>
      </c>
    </row>
    <row r="10" customFormat="false" ht="15" hidden="false" customHeight="false" outlineLevel="0" collapsed="false">
      <c r="A10" s="6" t="s">
        <v>91</v>
      </c>
      <c r="B10" s="17" t="n">
        <v>139</v>
      </c>
      <c r="C10" s="17" t="n">
        <v>154</v>
      </c>
      <c r="D10" s="17" t="n">
        <v>173</v>
      </c>
      <c r="E10" s="17" t="n">
        <v>162</v>
      </c>
      <c r="F10" s="17" t="n">
        <v>162</v>
      </c>
    </row>
    <row r="12" customFormat="false" ht="15" hidden="false" customHeight="false" outlineLevel="0" collapsed="false">
      <c r="A12" s="18" t="s">
        <v>92</v>
      </c>
    </row>
    <row r="46" customFormat="false" ht="15" hidden="false" customHeight="false" outlineLevel="0" collapsed="false">
      <c r="A46" s="19" t="s">
        <v>93</v>
      </c>
      <c r="B46" s="19"/>
      <c r="C46" s="19"/>
      <c r="D46" s="19"/>
      <c r="E46" s="19"/>
      <c r="F46" s="19"/>
    </row>
    <row r="47" customFormat="false" ht="15" hidden="false" customHeight="false" outlineLevel="0" collapsed="false">
      <c r="A47" s="2" t="s">
        <v>94</v>
      </c>
      <c r="B47" s="2"/>
      <c r="C47" s="2"/>
      <c r="D47" s="2"/>
      <c r="E47" s="2"/>
      <c r="F47" s="2"/>
    </row>
    <row r="48" customFormat="false" ht="15" hidden="false" customHeight="false" outlineLevel="0" collapsed="false">
      <c r="B48" s="3" t="s">
        <v>2</v>
      </c>
      <c r="C48" s="3" t="s">
        <v>3</v>
      </c>
      <c r="D48" s="3" t="s">
        <v>4</v>
      </c>
      <c r="E48" s="3" t="s">
        <v>5</v>
      </c>
      <c r="F48" s="3" t="s">
        <v>6</v>
      </c>
    </row>
    <row r="49" customFormat="false" ht="15" hidden="false" customHeight="false" outlineLevel="0" collapsed="false">
      <c r="A49" s="6" t="s">
        <v>95</v>
      </c>
      <c r="B49" s="7" t="n">
        <v>5836</v>
      </c>
      <c r="C49" s="7" t="n">
        <v>9935</v>
      </c>
      <c r="D49" s="7" t="n">
        <v>14768</v>
      </c>
      <c r="E49" s="7" t="n">
        <v>16351</v>
      </c>
      <c r="F49" s="7" t="n">
        <v>7006</v>
      </c>
    </row>
    <row r="50" customFormat="false" ht="15" hidden="false" customHeight="false" outlineLevel="0" collapsed="false">
      <c r="A50" s="6" t="s">
        <v>96</v>
      </c>
      <c r="B50" s="7" t="n">
        <v>4516</v>
      </c>
      <c r="C50" s="7" t="n">
        <v>2120</v>
      </c>
      <c r="D50" s="7" t="n">
        <v>2541</v>
      </c>
      <c r="E50" s="7" t="n">
        <v>3052</v>
      </c>
      <c r="F50" s="7" t="n">
        <v>3006</v>
      </c>
    </row>
    <row r="51" customFormat="false" ht="15" hidden="false" customHeight="false" outlineLevel="0" collapsed="false">
      <c r="A51" s="9" t="s">
        <v>97</v>
      </c>
      <c r="B51" s="7" t="n">
        <v>0</v>
      </c>
      <c r="C51" s="7" t="n">
        <v>0</v>
      </c>
      <c r="D51" s="7" t="n">
        <v>0</v>
      </c>
      <c r="E51" s="7" t="n">
        <v>0</v>
      </c>
      <c r="F51" s="7" t="n">
        <v>16494</v>
      </c>
    </row>
    <row r="52" customFormat="false" ht="15" hidden="false" customHeight="false" outlineLevel="0" collapsed="false">
      <c r="A52" s="4" t="s">
        <v>98</v>
      </c>
      <c r="B52" s="20" t="n">
        <f aca="false">SUM(B49:B51)</f>
        <v>10352</v>
      </c>
      <c r="C52" s="20" t="n">
        <f aca="false">SUM(C49:C51)</f>
        <v>12055</v>
      </c>
      <c r="D52" s="20" t="n">
        <f aca="false">SUM(D49:D51)</f>
        <v>17309</v>
      </c>
      <c r="E52" s="20" t="n">
        <f aca="false">SUM(E49:E51)</f>
        <v>19403</v>
      </c>
      <c r="F52" s="20" t="n">
        <f aca="false">SUM(F49:F51)</f>
        <v>26506</v>
      </c>
    </row>
    <row r="54" customFormat="false" ht="15" hidden="false" customHeight="false" outlineLevel="0" collapsed="false">
      <c r="A54" s="19" t="s">
        <v>99</v>
      </c>
      <c r="B54" s="19"/>
      <c r="C54" s="19"/>
      <c r="D54" s="19"/>
      <c r="E54" s="19"/>
      <c r="F54" s="19"/>
    </row>
    <row r="55" customFormat="false" ht="48" hidden="false" customHeight="true" outlineLevel="0" collapsed="false">
      <c r="A55" s="2" t="s">
        <v>100</v>
      </c>
      <c r="B55" s="2"/>
      <c r="C55" s="2"/>
      <c r="D55" s="2"/>
      <c r="E55" s="2"/>
      <c r="F55" s="2"/>
    </row>
    <row r="56" customFormat="false" ht="25.5" hidden="false" customHeight="true" outlineLevel="0" collapsed="false">
      <c r="A56" s="21"/>
      <c r="B56" s="21" t="s">
        <v>101</v>
      </c>
      <c r="C56" s="21" t="s">
        <v>102</v>
      </c>
      <c r="D56" s="21" t="s">
        <v>103</v>
      </c>
      <c r="E56" s="21" t="s">
        <v>6</v>
      </c>
    </row>
    <row r="57" customFormat="false" ht="15" hidden="false" customHeight="false" outlineLevel="0" collapsed="false">
      <c r="A57" s="6" t="s">
        <v>104</v>
      </c>
      <c r="B57" s="17" t="n">
        <v>4700</v>
      </c>
      <c r="C57" s="17" t="n">
        <v>8700</v>
      </c>
      <c r="D57" s="17" t="n">
        <v>9021</v>
      </c>
      <c r="E57" s="17" t="n">
        <v>20274</v>
      </c>
    </row>
    <row r="58" customFormat="false" ht="15" hidden="false" customHeight="false" outlineLevel="0" collapsed="false">
      <c r="A58" s="6" t="s">
        <v>105</v>
      </c>
      <c r="B58" s="17" t="n">
        <v>7300</v>
      </c>
      <c r="C58" s="17" t="n">
        <v>8600</v>
      </c>
      <c r="D58" s="17" t="n">
        <v>10382</v>
      </c>
      <c r="E58" s="17" t="n">
        <v>6232</v>
      </c>
    </row>
    <row r="60" customFormat="false" ht="15" hidden="false" customHeight="false" outlineLevel="0" collapsed="false">
      <c r="A60" s="4" t="s">
        <v>106</v>
      </c>
    </row>
    <row r="61" customFormat="false" ht="15" hidden="false" customHeight="false" outlineLevel="0" collapsed="false">
      <c r="A61" s="3"/>
      <c r="B61" s="3" t="s">
        <v>103</v>
      </c>
      <c r="C61" s="3" t="s">
        <v>6</v>
      </c>
    </row>
    <row r="62" customFormat="false" ht="15" hidden="false" customHeight="false" outlineLevel="0" collapsed="false">
      <c r="A62" s="6" t="s">
        <v>107</v>
      </c>
      <c r="B62" s="22" t="n">
        <v>-4291</v>
      </c>
      <c r="C62" s="22" t="n">
        <v>7760</v>
      </c>
    </row>
    <row r="63" customFormat="false" ht="15" hidden="false" customHeight="false" outlineLevel="0" collapsed="false">
      <c r="A63" s="6" t="s">
        <v>108</v>
      </c>
      <c r="B63" s="22" t="n">
        <v>2916</v>
      </c>
      <c r="C63" s="22" t="n">
        <v>-3023</v>
      </c>
    </row>
    <row r="64" customFormat="false" ht="15" hidden="false" customHeight="false" outlineLevel="0" collapsed="false">
      <c r="A64" s="4" t="s">
        <v>109</v>
      </c>
      <c r="B64" s="23" t="n">
        <f aca="false">B62+B63</f>
        <v>-1375</v>
      </c>
      <c r="C64" s="23" t="n">
        <f aca="false">C62+C63</f>
        <v>4737</v>
      </c>
    </row>
    <row r="65" customFormat="false" ht="15" hidden="false" customHeight="false" outlineLevel="0" collapsed="false">
      <c r="A65" s="24" t="s">
        <v>110</v>
      </c>
      <c r="B65" s="25" t="str">
        <f aca="false">IF(ROUND(B64-'Income Statement'!E12,0)=0,"OK","MISMATCH")</f>
        <v>OK</v>
      </c>
      <c r="C65" s="25" t="str">
        <f aca="false">IF(ROUND(C64-'Income Statement'!F12,0)=0,"OK","MISMATCH")</f>
        <v>OK</v>
      </c>
    </row>
    <row r="67" customFormat="false" ht="75.75" hidden="false" customHeight="true" outlineLevel="0" collapsed="false">
      <c r="A67" s="13" t="s">
        <v>111</v>
      </c>
      <c r="B67" s="13"/>
      <c r="C67" s="13"/>
      <c r="D67" s="13"/>
      <c r="E67" s="13"/>
      <c r="F67" s="13"/>
    </row>
    <row r="69" customFormat="false" ht="15" hidden="false" customHeight="false" outlineLevel="0" collapsed="false">
      <c r="A69" s="19" t="s">
        <v>112</v>
      </c>
      <c r="B69" s="19"/>
      <c r="C69" s="19"/>
      <c r="D69" s="19"/>
      <c r="E69" s="19"/>
      <c r="F69" s="19"/>
    </row>
    <row r="70" customFormat="false" ht="39.75" hidden="false" customHeight="true" outlineLevel="0" collapsed="false">
      <c r="A70" s="2" t="s">
        <v>113</v>
      </c>
      <c r="B70" s="2"/>
      <c r="C70" s="2"/>
      <c r="D70" s="2"/>
      <c r="E70" s="2"/>
      <c r="F70" s="2"/>
    </row>
    <row r="71" customFormat="false" ht="15" hidden="false" customHeight="false" outlineLevel="0" collapsed="false">
      <c r="A71" s="3"/>
      <c r="B71" s="3" t="s">
        <v>5</v>
      </c>
      <c r="C71" s="3" t="s">
        <v>6</v>
      </c>
    </row>
    <row r="72" customFormat="false" ht="15" hidden="false" customHeight="false" outlineLevel="0" collapsed="false">
      <c r="A72" s="6" t="s">
        <v>114</v>
      </c>
      <c r="B72" s="17" t="n">
        <v>3023</v>
      </c>
      <c r="C72" s="17" t="n">
        <v>6055</v>
      </c>
    </row>
    <row r="73" customFormat="false" ht="15" hidden="false" customHeight="false" outlineLevel="0" collapsed="false">
      <c r="A73" s="6" t="s">
        <v>115</v>
      </c>
      <c r="B73" s="17" t="n">
        <v>5937</v>
      </c>
      <c r="C73" s="17" t="n">
        <v>18134</v>
      </c>
    </row>
    <row r="74" customFormat="false" ht="15" hidden="false" customHeight="false" outlineLevel="0" collapsed="false">
      <c r="A74" s="6" t="s">
        <v>116</v>
      </c>
      <c r="B74" s="17" t="n">
        <v>1374</v>
      </c>
      <c r="C74" s="17" t="n">
        <v>118</v>
      </c>
    </row>
    <row r="75" customFormat="false" ht="15" hidden="false" customHeight="false" outlineLevel="0" collapsed="false">
      <c r="A75" s="6" t="s">
        <v>117</v>
      </c>
      <c r="B75" s="17" t="n">
        <v>8950</v>
      </c>
      <c r="C75" s="17" t="n">
        <v>2178</v>
      </c>
    </row>
    <row r="76" customFormat="false" ht="15" hidden="false" customHeight="false" outlineLevel="0" collapsed="false">
      <c r="A76" s="6" t="s">
        <v>118</v>
      </c>
      <c r="B76" s="17" t="n">
        <v>119</v>
      </c>
      <c r="C76" s="17" t="n">
        <v>21</v>
      </c>
    </row>
    <row r="77" customFormat="false" ht="15" hidden="false" customHeight="false" outlineLevel="0" collapsed="false">
      <c r="A77" s="4" t="s">
        <v>119</v>
      </c>
      <c r="B77" s="20" t="n">
        <f aca="false">SUM(B72:B76)</f>
        <v>19403</v>
      </c>
      <c r="C77" s="20" t="n">
        <f aca="false">SUM(C72:C76)</f>
        <v>26506</v>
      </c>
    </row>
  </sheetData>
  <mergeCells count="8">
    <mergeCell ref="A2:F2"/>
    <mergeCell ref="A46:F46"/>
    <mergeCell ref="A47:F47"/>
    <mergeCell ref="A54:F54"/>
    <mergeCell ref="A55:F55"/>
    <mergeCell ref="A67:F67"/>
    <mergeCell ref="A69:F69"/>
    <mergeCell ref="A70:F7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3" min="2" style="0" width="12"/>
    <col collapsed="false" customWidth="true" hidden="false" outlineLevel="0" max="4" min="4" style="0" width="16"/>
    <col collapsed="false" customWidth="true" hidden="false" outlineLevel="0" max="5" min="5" style="0" width="90"/>
  </cols>
  <sheetData>
    <row r="1" customFormat="false" ht="15" hidden="false" customHeight="false" outlineLevel="0" collapsed="false">
      <c r="A1" s="1" t="s">
        <v>120</v>
      </c>
    </row>
    <row r="2" customFormat="false" ht="33.75" hidden="false" customHeight="true" outlineLevel="0" collapsed="false">
      <c r="A2" s="2" t="s">
        <v>121</v>
      </c>
      <c r="B2" s="2"/>
      <c r="C2" s="2"/>
      <c r="D2" s="2"/>
      <c r="E2" s="2"/>
      <c r="F2" s="2"/>
      <c r="G2" s="2"/>
      <c r="H2" s="2"/>
    </row>
    <row r="4" customFormat="false" ht="30" hidden="false" customHeight="true" outlineLevel="0" collapsed="false">
      <c r="A4" s="26" t="s">
        <v>122</v>
      </c>
      <c r="B4" s="26" t="s">
        <v>123</v>
      </c>
      <c r="C4" s="26" t="s">
        <v>124</v>
      </c>
      <c r="D4" s="26" t="s">
        <v>125</v>
      </c>
      <c r="E4" s="26" t="s">
        <v>126</v>
      </c>
    </row>
    <row r="5" customFormat="false" ht="165" hidden="false" customHeight="true" outlineLevel="0" collapsed="false">
      <c r="A5" s="27" t="s">
        <v>2</v>
      </c>
      <c r="B5" s="28" t="n">
        <v>4</v>
      </c>
      <c r="C5" s="28" t="n">
        <v>6</v>
      </c>
      <c r="D5" s="29" t="n">
        <v>-6.3</v>
      </c>
      <c r="E5" s="30" t="s">
        <v>127</v>
      </c>
    </row>
    <row r="6" customFormat="false" ht="165" hidden="false" customHeight="true" outlineLevel="0" collapsed="false">
      <c r="A6" s="27" t="s">
        <v>3</v>
      </c>
      <c r="B6" s="28" t="n">
        <v>4</v>
      </c>
      <c r="C6" s="28" t="n">
        <v>5</v>
      </c>
      <c r="D6" s="31" t="s">
        <v>128</v>
      </c>
      <c r="E6" s="30" t="s">
        <v>129</v>
      </c>
    </row>
    <row r="7" customFormat="false" ht="165" hidden="false" customHeight="true" outlineLevel="0" collapsed="false">
      <c r="A7" s="27" t="s">
        <v>4</v>
      </c>
      <c r="B7" s="28" t="n">
        <v>5</v>
      </c>
      <c r="C7" s="28" t="n">
        <v>6</v>
      </c>
      <c r="D7" s="31" t="s">
        <v>128</v>
      </c>
      <c r="E7" s="30" t="s">
        <v>130</v>
      </c>
    </row>
    <row r="8" customFormat="false" ht="165" hidden="false" customHeight="true" outlineLevel="0" collapsed="false">
      <c r="A8" s="27" t="s">
        <v>5</v>
      </c>
      <c r="B8" s="28" t="n">
        <v>6</v>
      </c>
      <c r="C8" s="28" t="n">
        <v>6</v>
      </c>
      <c r="D8" s="29" t="n">
        <v>-3.5</v>
      </c>
      <c r="E8" s="30" t="s">
        <v>131</v>
      </c>
    </row>
    <row r="9" customFormat="false" ht="165" hidden="false" customHeight="true" outlineLevel="0" collapsed="false">
      <c r="A9" s="27" t="s">
        <v>6</v>
      </c>
      <c r="B9" s="28" t="n">
        <v>8</v>
      </c>
      <c r="C9" s="28" t="n">
        <v>6</v>
      </c>
      <c r="D9" s="29" t="n">
        <v>3.1</v>
      </c>
      <c r="E9" s="30" t="s">
        <v>132</v>
      </c>
    </row>
    <row r="11" customFormat="false" ht="15" hidden="false" customHeight="false" outlineLevel="0" collapsed="false">
      <c r="A11" s="32" t="s">
        <v>133</v>
      </c>
    </row>
    <row r="12" customFormat="false" ht="75.75" hidden="false" customHeight="true" outlineLevel="0" collapsed="false">
      <c r="A12" s="33" t="s">
        <v>134</v>
      </c>
      <c r="B12" s="33"/>
      <c r="C12" s="33"/>
      <c r="D12" s="33"/>
      <c r="E12" s="33"/>
    </row>
    <row r="14" customFormat="false" ht="15" hidden="false" customHeight="false" outlineLevel="0" collapsed="false">
      <c r="A14" s="34" t="s">
        <v>135</v>
      </c>
    </row>
    <row r="15" customFormat="false" ht="54" hidden="false" customHeight="true" outlineLevel="0" collapsed="false">
      <c r="A15" s="35" t="s">
        <v>136</v>
      </c>
      <c r="B15" s="35"/>
      <c r="C15" s="35"/>
      <c r="D15" s="35"/>
      <c r="E15" s="35"/>
    </row>
    <row r="16" customFormat="false" ht="54" hidden="false" customHeight="true" outlineLevel="0" collapsed="false">
      <c r="A16" s="35" t="s">
        <v>137</v>
      </c>
      <c r="B16" s="35"/>
      <c r="C16" s="35"/>
      <c r="D16" s="35"/>
      <c r="E16" s="35"/>
    </row>
    <row r="17" customFormat="false" ht="54" hidden="false" customHeight="true" outlineLevel="0" collapsed="false">
      <c r="A17" s="35" t="s">
        <v>138</v>
      </c>
      <c r="B17" s="35"/>
      <c r="C17" s="35"/>
      <c r="D17" s="35"/>
      <c r="E17" s="35"/>
    </row>
    <row r="18" customFormat="false" ht="54" hidden="false" customHeight="true" outlineLevel="0" collapsed="false">
      <c r="A18" s="35" t="s">
        <v>139</v>
      </c>
      <c r="B18" s="35"/>
      <c r="C18" s="35"/>
      <c r="D18" s="35"/>
      <c r="E18" s="35"/>
    </row>
    <row r="19" customFormat="false" ht="54" hidden="false" customHeight="true" outlineLevel="0" collapsed="false">
      <c r="A19" s="35" t="s">
        <v>140</v>
      </c>
      <c r="B19" s="35"/>
      <c r="C19" s="35"/>
      <c r="D19" s="35"/>
      <c r="E19" s="35"/>
    </row>
  </sheetData>
  <mergeCells count="7">
    <mergeCell ref="A2:H2"/>
    <mergeCell ref="A12:E12"/>
    <mergeCell ref="A15:E15"/>
    <mergeCell ref="A16:E16"/>
    <mergeCell ref="A17:E17"/>
    <mergeCell ref="A18:E18"/>
    <mergeCell ref="A19:E19"/>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8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6"/>
    <col collapsed="false" customWidth="true" hidden="false" outlineLevel="0" max="3" min="3" style="0" width="14"/>
    <col collapsed="false" customWidth="true" hidden="false" outlineLevel="0" max="4" min="4" style="0" width="15"/>
    <col collapsed="false" customWidth="true" hidden="false" outlineLevel="0" max="5" min="5" style="0" width="46"/>
    <col collapsed="false" customWidth="true" hidden="false" outlineLevel="0" max="6" min="6" style="0" width="16"/>
  </cols>
  <sheetData>
    <row r="1" customFormat="false" ht="15" hidden="false" customHeight="false" outlineLevel="0" collapsed="false">
      <c r="A1" s="1" t="s">
        <v>141</v>
      </c>
    </row>
    <row r="2" customFormat="false" ht="54" hidden="false" customHeight="true" outlineLevel="0" collapsed="false">
      <c r="A2" s="36" t="s">
        <v>142</v>
      </c>
      <c r="B2" s="36"/>
      <c r="C2" s="36"/>
      <c r="D2" s="36"/>
      <c r="E2" s="36"/>
      <c r="F2" s="36"/>
    </row>
    <row r="4" customFormat="false" ht="15" hidden="false" customHeight="false" outlineLevel="0" collapsed="false">
      <c r="A4" s="19" t="s">
        <v>143</v>
      </c>
      <c r="B4" s="19"/>
      <c r="C4" s="19"/>
      <c r="D4" s="19"/>
      <c r="E4" s="19"/>
      <c r="F4" s="19"/>
    </row>
    <row r="5" customFormat="false" ht="15" hidden="false" customHeight="false" outlineLevel="0" collapsed="false">
      <c r="A5" s="6" t="s">
        <v>144</v>
      </c>
      <c r="B5" s="20" t="n">
        <f aca="false">'Income Statement'!F5</f>
        <v>26506</v>
      </c>
    </row>
    <row r="6" customFormat="false" ht="15" hidden="false" customHeight="false" outlineLevel="0" collapsed="false">
      <c r="A6" s="6" t="s">
        <v>145</v>
      </c>
      <c r="B6" s="20" t="n">
        <f aca="false">'Company KPIs'!F6</f>
        <v>10333</v>
      </c>
    </row>
    <row r="7" customFormat="false" ht="15" hidden="false" customHeight="false" outlineLevel="0" collapsed="false">
      <c r="A7" s="24" t="s">
        <v>146</v>
      </c>
    </row>
    <row r="8" customFormat="false" ht="15" hidden="false" customHeight="false" outlineLevel="0" collapsed="false">
      <c r="A8" s="6" t="s">
        <v>147</v>
      </c>
      <c r="B8" s="20" t="n">
        <f aca="false">'Company KPIs'!F7</f>
        <v>1211</v>
      </c>
    </row>
    <row r="9" customFormat="false" ht="15" hidden="false" customHeight="false" outlineLevel="0" collapsed="false">
      <c r="A9" s="6" t="s">
        <v>148</v>
      </c>
      <c r="B9" s="20" t="n">
        <v>641546326</v>
      </c>
    </row>
    <row r="10" customFormat="false" ht="27.75" hidden="false" customHeight="true" outlineLevel="0" collapsed="false">
      <c r="A10" s="37" t="s">
        <v>149</v>
      </c>
      <c r="B10" s="37"/>
      <c r="C10" s="37"/>
      <c r="D10" s="37"/>
      <c r="E10" s="37"/>
      <c r="F10" s="37"/>
    </row>
    <row r="12" customFormat="false" ht="15" hidden="false" customHeight="false" outlineLevel="0" collapsed="false">
      <c r="A12" s="19" t="s">
        <v>150</v>
      </c>
      <c r="B12" s="19"/>
      <c r="C12" s="19"/>
      <c r="D12" s="19"/>
      <c r="E12" s="19"/>
      <c r="F12" s="19"/>
    </row>
    <row r="13" customFormat="false" ht="25.5" hidden="false" customHeight="true" outlineLevel="0" collapsed="false">
      <c r="A13" s="21" t="s">
        <v>151</v>
      </c>
      <c r="B13" s="21" t="s">
        <v>152</v>
      </c>
      <c r="C13" s="21" t="s">
        <v>153</v>
      </c>
      <c r="D13" s="21" t="s">
        <v>154</v>
      </c>
      <c r="E13" s="21" t="s">
        <v>155</v>
      </c>
    </row>
    <row r="14" customFormat="false" ht="75.75" hidden="false" customHeight="true" outlineLevel="0" collapsed="false">
      <c r="A14" s="6" t="s">
        <v>156</v>
      </c>
      <c r="B14" s="38" t="n">
        <v>0.5</v>
      </c>
      <c r="C14" s="38" t="n">
        <v>0.9</v>
      </c>
      <c r="D14" s="38" t="n">
        <v>1.5</v>
      </c>
      <c r="E14" s="39" t="s">
        <v>157</v>
      </c>
    </row>
    <row r="15" customFormat="false" ht="75.75" hidden="false" customHeight="true" outlineLevel="0" collapsed="false">
      <c r="A15" s="6" t="s">
        <v>158</v>
      </c>
      <c r="B15" s="38" t="n">
        <v>6</v>
      </c>
      <c r="C15" s="38" t="n">
        <v>9</v>
      </c>
      <c r="D15" s="38" t="n">
        <v>13</v>
      </c>
      <c r="E15" s="39" t="s">
        <v>159</v>
      </c>
    </row>
    <row r="17" customFormat="false" ht="15" hidden="false" customHeight="false" outlineLevel="0" collapsed="false">
      <c r="A17" s="19" t="s">
        <v>160</v>
      </c>
      <c r="B17" s="19"/>
      <c r="C17" s="19"/>
      <c r="D17" s="19"/>
      <c r="E17" s="19"/>
      <c r="F17" s="19"/>
    </row>
    <row r="18" customFormat="false" ht="15" hidden="false" customHeight="false" outlineLevel="0" collapsed="false">
      <c r="A18" s="3"/>
      <c r="B18" s="3" t="s">
        <v>161</v>
      </c>
      <c r="C18" s="3" t="s">
        <v>162</v>
      </c>
      <c r="D18" s="3" t="s">
        <v>163</v>
      </c>
    </row>
    <row r="19" customFormat="false" ht="15" hidden="false" customHeight="false" outlineLevel="0" collapsed="false">
      <c r="A19" s="11" t="s">
        <v>164</v>
      </c>
    </row>
    <row r="20" customFormat="false" ht="15" hidden="false" customHeight="false" outlineLevel="0" collapsed="false">
      <c r="A20" s="6" t="s">
        <v>165</v>
      </c>
      <c r="B20" s="40" t="n">
        <f aca="false">$B$5*B14</f>
        <v>13253</v>
      </c>
      <c r="C20" s="40" t="n">
        <f aca="false">$B$5*C14</f>
        <v>23855.4</v>
      </c>
      <c r="D20" s="40" t="n">
        <f aca="false">$B$5*D14</f>
        <v>39759</v>
      </c>
    </row>
    <row r="21" customFormat="false" ht="15" hidden="false" customHeight="false" outlineLevel="0" collapsed="false">
      <c r="A21" s="6" t="s">
        <v>166</v>
      </c>
      <c r="B21" s="40" t="n">
        <f aca="false">B20+$B$8</f>
        <v>14464</v>
      </c>
      <c r="C21" s="40" t="n">
        <f aca="false">C20+$B$8</f>
        <v>25066.4</v>
      </c>
      <c r="D21" s="40" t="n">
        <f aca="false">D20+$B$8</f>
        <v>40970</v>
      </c>
    </row>
    <row r="22" customFormat="false" ht="16.15" hidden="false" customHeight="false" outlineLevel="0" collapsed="false">
      <c r="A22" s="41" t="s">
        <v>167</v>
      </c>
      <c r="B22" s="42" t="n">
        <f aca="false">B21*1000/$B$9*100</f>
        <v>2.25455269772677</v>
      </c>
      <c r="C22" s="42" t="n">
        <f aca="false">C21*1000/$B$9*100</f>
        <v>3.90718471669652</v>
      </c>
      <c r="D22" s="42" t="n">
        <f aca="false">D21*1000/$B$9*100</f>
        <v>6.38613274515113</v>
      </c>
    </row>
    <row r="24" customFormat="false" ht="15" hidden="false" customHeight="false" outlineLevel="0" collapsed="false">
      <c r="A24" s="11" t="s">
        <v>168</v>
      </c>
    </row>
    <row r="25" customFormat="false" ht="15" hidden="false" customHeight="false" outlineLevel="0" collapsed="false">
      <c r="A25" s="6" t="s">
        <v>165</v>
      </c>
      <c r="B25" s="40" t="n">
        <f aca="false">$B$6*B15</f>
        <v>61998</v>
      </c>
      <c r="C25" s="40" t="n">
        <f aca="false">$B$6*C15</f>
        <v>92997</v>
      </c>
      <c r="D25" s="40" t="n">
        <f aca="false">$B$6*D15</f>
        <v>134329</v>
      </c>
    </row>
    <row r="26" customFormat="false" ht="15" hidden="false" customHeight="false" outlineLevel="0" collapsed="false">
      <c r="A26" s="6" t="s">
        <v>166</v>
      </c>
      <c r="B26" s="40" t="n">
        <f aca="false">B25+$B$8</f>
        <v>63209</v>
      </c>
      <c r="C26" s="40" t="n">
        <f aca="false">C25+$B$8</f>
        <v>94208</v>
      </c>
      <c r="D26" s="40" t="n">
        <f aca="false">D25+$B$8</f>
        <v>135540</v>
      </c>
    </row>
    <row r="27" customFormat="false" ht="16.15" hidden="false" customHeight="false" outlineLevel="0" collapsed="false">
      <c r="A27" s="41" t="s">
        <v>167</v>
      </c>
      <c r="B27" s="42" t="n">
        <f aca="false">B26*1000/$B$9*100</f>
        <v>9.85260104193941</v>
      </c>
      <c r="C27" s="42" t="n">
        <f aca="false">C26*1000/$B$9*100</f>
        <v>14.6845202259018</v>
      </c>
      <c r="D27" s="42" t="n">
        <f aca="false">D26*1000/$B$9*100</f>
        <v>21.1270791378517</v>
      </c>
    </row>
    <row r="30" customFormat="false" ht="15" hidden="false" customHeight="false" outlineLevel="0" collapsed="false">
      <c r="A30" s="43" t="s">
        <v>169</v>
      </c>
      <c r="B30" s="43"/>
      <c r="C30" s="43"/>
      <c r="D30" s="43"/>
      <c r="E30" s="43"/>
      <c r="F30" s="43"/>
    </row>
    <row r="31" customFormat="false" ht="15" hidden="false" customHeight="false" outlineLevel="0" collapsed="false">
      <c r="A31" s="3"/>
      <c r="B31" s="3" t="s">
        <v>161</v>
      </c>
      <c r="C31" s="3" t="s">
        <v>162</v>
      </c>
      <c r="D31" s="3" t="s">
        <v>163</v>
      </c>
    </row>
    <row r="32" customFormat="false" ht="16.15" hidden="false" customHeight="false" outlineLevel="0" collapsed="false">
      <c r="A32" s="41" t="s">
        <v>170</v>
      </c>
      <c r="B32" s="44" t="n">
        <f aca="false">B22</f>
        <v>2.25455269772677</v>
      </c>
      <c r="C32" s="44" t="n">
        <f aca="false">C22</f>
        <v>3.90718471669652</v>
      </c>
      <c r="D32" s="44" t="n">
        <f aca="false">D22</f>
        <v>6.38613274515113</v>
      </c>
    </row>
    <row r="33" customFormat="false" ht="15" hidden="false" customHeight="false" outlineLevel="0" collapsed="false">
      <c r="A33" s="45" t="s">
        <v>171</v>
      </c>
      <c r="B33" s="46" t="n">
        <f aca="false">B27</f>
        <v>9.85260104193941</v>
      </c>
      <c r="C33" s="46" t="n">
        <f aca="false">C27</f>
        <v>14.6845202259018</v>
      </c>
      <c r="D33" s="46" t="n">
        <f aca="false">D27</f>
        <v>21.1270791378517</v>
      </c>
    </row>
    <row r="35" customFormat="false" ht="48" hidden="false" customHeight="true" outlineLevel="0" collapsed="false">
      <c r="A35" s="33" t="s">
        <v>172</v>
      </c>
      <c r="B35" s="33"/>
      <c r="C35" s="33"/>
      <c r="D35" s="33"/>
      <c r="E35" s="33"/>
      <c r="F35" s="33"/>
    </row>
    <row r="36" customFormat="false" ht="48" hidden="false" customHeight="true" outlineLevel="0" collapsed="false">
      <c r="A36" s="33" t="s">
        <v>173</v>
      </c>
      <c r="B36" s="33"/>
      <c r="C36" s="33"/>
      <c r="D36" s="33"/>
      <c r="E36" s="33"/>
      <c r="F36" s="33"/>
    </row>
    <row r="37" customFormat="false" ht="48" hidden="false" customHeight="true" outlineLevel="0" collapsed="false">
      <c r="A37" s="33" t="s">
        <v>174</v>
      </c>
      <c r="B37" s="33"/>
      <c r="C37" s="33"/>
      <c r="D37" s="33"/>
      <c r="E37" s="33"/>
      <c r="F37" s="33"/>
    </row>
    <row r="38" customFormat="false" ht="48" hidden="false" customHeight="true" outlineLevel="0" collapsed="false">
      <c r="A38" s="33" t="s">
        <v>175</v>
      </c>
      <c r="B38" s="33"/>
      <c r="C38" s="33"/>
      <c r="D38" s="33"/>
      <c r="E38" s="33"/>
      <c r="F38" s="33"/>
    </row>
    <row r="39" customFormat="false" ht="48" hidden="false" customHeight="true" outlineLevel="0" collapsed="false">
      <c r="A39" s="33" t="s">
        <v>176</v>
      </c>
      <c r="B39" s="33"/>
      <c r="C39" s="33"/>
      <c r="D39" s="33"/>
      <c r="E39" s="33"/>
      <c r="F39" s="33"/>
    </row>
    <row r="40" customFormat="false" ht="48" hidden="false" customHeight="true" outlineLevel="0" collapsed="false">
      <c r="A40" s="33" t="s">
        <v>177</v>
      </c>
      <c r="B40" s="33"/>
      <c r="C40" s="33"/>
      <c r="D40" s="33"/>
      <c r="E40" s="33"/>
      <c r="F40" s="33"/>
    </row>
    <row r="41" customFormat="false" ht="48" hidden="false" customHeight="true" outlineLevel="0" collapsed="false">
      <c r="A41" s="33" t="s">
        <v>178</v>
      </c>
      <c r="B41" s="33"/>
      <c r="C41" s="33"/>
      <c r="D41" s="33"/>
      <c r="E41" s="33"/>
      <c r="F41" s="33"/>
    </row>
    <row r="43" customFormat="false" ht="15" hidden="false" customHeight="false" outlineLevel="0" collapsed="false">
      <c r="A43" s="43" t="s">
        <v>179</v>
      </c>
      <c r="B43" s="43"/>
      <c r="C43" s="43"/>
      <c r="D43" s="43"/>
      <c r="E43" s="43"/>
      <c r="F43" s="43"/>
    </row>
    <row r="44" customFormat="false" ht="75.75" hidden="false" customHeight="true" outlineLevel="0" collapsed="false">
      <c r="A44" s="36" t="s">
        <v>180</v>
      </c>
      <c r="B44" s="36"/>
      <c r="C44" s="36"/>
      <c r="D44" s="36"/>
      <c r="E44" s="36"/>
      <c r="F44" s="36"/>
    </row>
    <row r="46" customFormat="false" ht="15" hidden="false" customHeight="false" outlineLevel="0" collapsed="false">
      <c r="A46" s="19" t="s">
        <v>181</v>
      </c>
      <c r="B46" s="19"/>
      <c r="C46" s="19"/>
      <c r="D46" s="19"/>
      <c r="E46" s="19"/>
      <c r="F46" s="19"/>
    </row>
    <row r="47" customFormat="false" ht="15" hidden="false" customHeight="false" outlineLevel="0" collapsed="false">
      <c r="A47" s="47" t="s">
        <v>182</v>
      </c>
      <c r="B47" s="47"/>
      <c r="C47" s="47"/>
      <c r="D47" s="47"/>
      <c r="E47" s="47"/>
      <c r="F47" s="47"/>
    </row>
    <row r="48" customFormat="false" ht="63.75" hidden="false" customHeight="true" outlineLevel="0" collapsed="false">
      <c r="A48" s="48" t="s">
        <v>183</v>
      </c>
      <c r="B48" s="48"/>
      <c r="C48" s="48"/>
      <c r="D48" s="48"/>
      <c r="E48" s="48"/>
      <c r="F48" s="48"/>
    </row>
    <row r="49" customFormat="false" ht="15" hidden="false" customHeight="false" outlineLevel="0" collapsed="false">
      <c r="A49" s="47" t="s">
        <v>184</v>
      </c>
      <c r="B49" s="47"/>
      <c r="C49" s="47"/>
      <c r="D49" s="47"/>
      <c r="E49" s="47"/>
      <c r="F49" s="47"/>
    </row>
    <row r="50" customFormat="false" ht="63.75" hidden="false" customHeight="true" outlineLevel="0" collapsed="false">
      <c r="A50" s="48" t="s">
        <v>185</v>
      </c>
      <c r="B50" s="48"/>
      <c r="C50" s="48"/>
      <c r="D50" s="48"/>
      <c r="E50" s="48"/>
      <c r="F50" s="48"/>
    </row>
    <row r="51" customFormat="false" ht="15" hidden="false" customHeight="false" outlineLevel="0" collapsed="false">
      <c r="A51" s="47" t="s">
        <v>186</v>
      </c>
      <c r="B51" s="47"/>
      <c r="C51" s="47"/>
      <c r="D51" s="47"/>
      <c r="E51" s="47"/>
      <c r="F51" s="47"/>
    </row>
    <row r="52" customFormat="false" ht="63.75" hidden="false" customHeight="true" outlineLevel="0" collapsed="false">
      <c r="A52" s="48" t="s">
        <v>187</v>
      </c>
      <c r="B52" s="48"/>
      <c r="C52" s="48"/>
      <c r="D52" s="48"/>
      <c r="E52" s="48"/>
      <c r="F52" s="48"/>
    </row>
    <row r="53" customFormat="false" ht="15" hidden="false" customHeight="false" outlineLevel="0" collapsed="false">
      <c r="A53" s="47" t="s">
        <v>188</v>
      </c>
      <c r="B53" s="47"/>
      <c r="C53" s="47"/>
      <c r="D53" s="47"/>
      <c r="E53" s="47"/>
      <c r="F53" s="47"/>
    </row>
    <row r="54" customFormat="false" ht="63.75" hidden="false" customHeight="true" outlineLevel="0" collapsed="false">
      <c r="A54" s="48" t="s">
        <v>189</v>
      </c>
      <c r="B54" s="48"/>
      <c r="C54" s="48"/>
      <c r="D54" s="48"/>
      <c r="E54" s="48"/>
      <c r="F54" s="48"/>
    </row>
    <row r="55" customFormat="false" ht="15" hidden="false" customHeight="false" outlineLevel="0" collapsed="false">
      <c r="A55" s="47" t="s">
        <v>190</v>
      </c>
      <c r="B55" s="47"/>
      <c r="C55" s="47"/>
      <c r="D55" s="47"/>
      <c r="E55" s="47"/>
      <c r="F55" s="47"/>
    </row>
    <row r="56" customFormat="false" ht="63.75" hidden="false" customHeight="true" outlineLevel="0" collapsed="false">
      <c r="A56" s="48" t="s">
        <v>191</v>
      </c>
      <c r="B56" s="48"/>
      <c r="C56" s="48"/>
      <c r="D56" s="48"/>
      <c r="E56" s="48"/>
      <c r="F56" s="48"/>
    </row>
    <row r="58" customFormat="false" ht="25.5" hidden="false" customHeight="true" outlineLevel="0" collapsed="false">
      <c r="A58" s="21" t="s">
        <v>192</v>
      </c>
      <c r="B58" s="21" t="s">
        <v>193</v>
      </c>
      <c r="C58" s="21" t="s">
        <v>194</v>
      </c>
      <c r="D58" s="21" t="s">
        <v>195</v>
      </c>
      <c r="E58" s="21" t="s">
        <v>196</v>
      </c>
      <c r="F58" s="21" t="s">
        <v>197</v>
      </c>
    </row>
    <row r="59" customFormat="false" ht="54" hidden="false" customHeight="true" outlineLevel="0" collapsed="false">
      <c r="A59" s="6" t="s">
        <v>198</v>
      </c>
      <c r="B59" s="49" t="n">
        <v>0.89</v>
      </c>
      <c r="C59" s="50" t="n">
        <v>8.9</v>
      </c>
      <c r="D59" s="39" t="s">
        <v>199</v>
      </c>
      <c r="E59" s="39" t="s">
        <v>200</v>
      </c>
      <c r="F59" s="51" t="s">
        <v>201</v>
      </c>
    </row>
    <row r="60" customFormat="false" ht="54" hidden="false" customHeight="true" outlineLevel="0" collapsed="false">
      <c r="A60" s="6" t="s">
        <v>202</v>
      </c>
      <c r="B60" s="49" t="n">
        <v>4.33</v>
      </c>
      <c r="C60" s="50" t="n">
        <v>20.02</v>
      </c>
      <c r="D60" s="39" t="s">
        <v>203</v>
      </c>
      <c r="E60" s="39" t="s">
        <v>204</v>
      </c>
      <c r="F60" s="51" t="s">
        <v>201</v>
      </c>
    </row>
    <row r="61" customFormat="false" ht="54" hidden="false" customHeight="true" outlineLevel="0" collapsed="false">
      <c r="A61" s="6" t="s">
        <v>205</v>
      </c>
      <c r="B61" s="49" t="n">
        <v>2.27</v>
      </c>
      <c r="C61" s="50" t="n">
        <v>15.11</v>
      </c>
      <c r="D61" s="39" t="s">
        <v>206</v>
      </c>
      <c r="E61" s="39" t="s">
        <v>207</v>
      </c>
      <c r="F61" s="51" t="s">
        <v>201</v>
      </c>
    </row>
    <row r="62" customFormat="false" ht="54" hidden="false" customHeight="true" outlineLevel="0" collapsed="false">
      <c r="A62" s="6" t="s">
        <v>208</v>
      </c>
      <c r="B62" s="49" t="n">
        <v>4.79</v>
      </c>
      <c r="C62" s="50" t="n">
        <v>19.16</v>
      </c>
      <c r="D62" s="39" t="s">
        <v>209</v>
      </c>
      <c r="E62" s="39" t="s">
        <v>210</v>
      </c>
      <c r="F62" s="51" t="s">
        <v>201</v>
      </c>
    </row>
    <row r="63" customFormat="false" ht="54" hidden="false" customHeight="true" outlineLevel="0" collapsed="false">
      <c r="A63" s="6" t="s">
        <v>211</v>
      </c>
      <c r="B63" s="49" t="n">
        <v>2.08</v>
      </c>
      <c r="C63" s="50" t="n">
        <v>12.5</v>
      </c>
      <c r="D63" s="39" t="s">
        <v>212</v>
      </c>
      <c r="E63" s="39" t="s">
        <v>213</v>
      </c>
      <c r="F63" s="51" t="s">
        <v>214</v>
      </c>
    </row>
    <row r="64" customFormat="false" ht="15" hidden="false" customHeight="false" outlineLevel="0" collapsed="false">
      <c r="A64" s="4" t="s">
        <v>215</v>
      </c>
      <c r="B64" s="52" t="n">
        <f aca="false">AVERAGE(B59:B63)</f>
        <v>2.872</v>
      </c>
      <c r="C64" s="53" t="n">
        <f aca="false">AVERAGE(C59:C63)</f>
        <v>15.138</v>
      </c>
    </row>
    <row r="65" customFormat="false" ht="15" hidden="false" customHeight="false" outlineLevel="0" collapsed="false">
      <c r="A65" s="4" t="s">
        <v>216</v>
      </c>
      <c r="B65" s="52" t="n">
        <f aca="false">MEDIAN(B59:B63)</f>
        <v>2.27</v>
      </c>
      <c r="C65" s="53" t="n">
        <f aca="false">MEDIAN(C59:C63)</f>
        <v>15.11</v>
      </c>
    </row>
    <row r="66" customFormat="false" ht="15" hidden="false" customHeight="false" outlineLevel="0" collapsed="false">
      <c r="A66" s="54" t="s">
        <v>217</v>
      </c>
      <c r="B66" s="55" t="n">
        <f aca="false">B59</f>
        <v>0.89</v>
      </c>
      <c r="C66" s="56" t="n">
        <f aca="false">C59</f>
        <v>8.9</v>
      </c>
    </row>
    <row r="68" customFormat="false" ht="15" hidden="false" customHeight="false" outlineLevel="0" collapsed="false">
      <c r="A68" s="4" t="s">
        <v>218</v>
      </c>
    </row>
    <row r="69" customFormat="false" ht="15" hidden="false" customHeight="false" outlineLevel="0" collapsed="false">
      <c r="B69" s="57" t="n">
        <f aca="false">C14</f>
        <v>0.9</v>
      </c>
      <c r="C69" s="58" t="n">
        <f aca="false">C15</f>
        <v>9</v>
      </c>
    </row>
    <row r="71" customFormat="false" ht="109.5" hidden="false" customHeight="true" outlineLevel="0" collapsed="false">
      <c r="A71" s="33" t="s">
        <v>219</v>
      </c>
      <c r="B71" s="33"/>
      <c r="C71" s="33"/>
      <c r="D71" s="33"/>
      <c r="E71" s="33"/>
      <c r="F71" s="33"/>
    </row>
    <row r="73" customFormat="false" ht="15" hidden="false" customHeight="false" outlineLevel="0" collapsed="false">
      <c r="A73" s="43" t="s">
        <v>220</v>
      </c>
      <c r="B73" s="43"/>
      <c r="C73" s="43"/>
      <c r="D73" s="43"/>
      <c r="E73" s="43"/>
      <c r="F73" s="43"/>
    </row>
    <row r="74" customFormat="false" ht="45.75" hidden="false" customHeight="true" outlineLevel="0" collapsed="false">
      <c r="A74" s="36" t="s">
        <v>221</v>
      </c>
      <c r="B74" s="36"/>
      <c r="C74" s="36"/>
      <c r="D74" s="36"/>
      <c r="E74" s="36"/>
      <c r="F74" s="36"/>
    </row>
    <row r="76" customFormat="false" ht="25.5" hidden="false" customHeight="true" outlineLevel="0" collapsed="false">
      <c r="A76" s="59" t="s">
        <v>151</v>
      </c>
      <c r="B76" s="59"/>
      <c r="C76" s="59" t="s">
        <v>222</v>
      </c>
      <c r="D76" s="59"/>
      <c r="E76" s="60"/>
      <c r="F76" s="60"/>
    </row>
    <row r="77" customFormat="false" ht="169.5" hidden="false" customHeight="true" outlineLevel="0" collapsed="false">
      <c r="A77" s="61" t="s">
        <v>223</v>
      </c>
      <c r="B77" s="61"/>
      <c r="C77" s="48" t="s">
        <v>224</v>
      </c>
      <c r="D77" s="48"/>
      <c r="E77" s="62" t="s">
        <v>225</v>
      </c>
      <c r="F77" s="62"/>
    </row>
    <row r="78" customFormat="false" ht="169.5" hidden="false" customHeight="true" outlineLevel="0" collapsed="false">
      <c r="A78" s="61" t="s">
        <v>226</v>
      </c>
      <c r="B78" s="61"/>
      <c r="C78" s="48" t="s">
        <v>227</v>
      </c>
      <c r="D78" s="48"/>
      <c r="E78" s="62" t="s">
        <v>228</v>
      </c>
      <c r="F78" s="62"/>
    </row>
    <row r="79" customFormat="false" ht="169.5" hidden="false" customHeight="true" outlineLevel="0" collapsed="false">
      <c r="A79" s="61" t="s">
        <v>229</v>
      </c>
      <c r="B79" s="61"/>
      <c r="C79" s="48" t="s">
        <v>230</v>
      </c>
      <c r="D79" s="48"/>
      <c r="E79" s="62" t="s">
        <v>231</v>
      </c>
      <c r="F79" s="62"/>
    </row>
    <row r="81" customFormat="false" ht="39.75" hidden="false" customHeight="true" outlineLevel="0" collapsed="false">
      <c r="A81" s="2" t="s">
        <v>232</v>
      </c>
      <c r="B81" s="2"/>
      <c r="C81" s="2"/>
      <c r="D81" s="2"/>
      <c r="E81" s="2"/>
      <c r="F81" s="2"/>
    </row>
  </sheetData>
  <mergeCells count="42">
    <mergeCell ref="A2:F2"/>
    <mergeCell ref="A4:F4"/>
    <mergeCell ref="A10:F10"/>
    <mergeCell ref="A12:F12"/>
    <mergeCell ref="A17:F17"/>
    <mergeCell ref="A30:F30"/>
    <mergeCell ref="A35:F35"/>
    <mergeCell ref="A36:F36"/>
    <mergeCell ref="A37:F37"/>
    <mergeCell ref="A38:F38"/>
    <mergeCell ref="A39:F39"/>
    <mergeCell ref="A40:F40"/>
    <mergeCell ref="A41:F41"/>
    <mergeCell ref="A43:F43"/>
    <mergeCell ref="A44:F44"/>
    <mergeCell ref="A46:F46"/>
    <mergeCell ref="A47:F47"/>
    <mergeCell ref="A48:F48"/>
    <mergeCell ref="A49:F49"/>
    <mergeCell ref="A50:F50"/>
    <mergeCell ref="A51:F51"/>
    <mergeCell ref="A52:F52"/>
    <mergeCell ref="A53:F53"/>
    <mergeCell ref="A54:F54"/>
    <mergeCell ref="A55:F55"/>
    <mergeCell ref="A56:F56"/>
    <mergeCell ref="A71:F71"/>
    <mergeCell ref="A73:F73"/>
    <mergeCell ref="A74:F74"/>
    <mergeCell ref="A76:B76"/>
    <mergeCell ref="C76:D76"/>
    <mergeCell ref="E76:F76"/>
    <mergeCell ref="A77:B77"/>
    <mergeCell ref="C77:D77"/>
    <mergeCell ref="E77:F77"/>
    <mergeCell ref="A78:B78"/>
    <mergeCell ref="C78:D78"/>
    <mergeCell ref="E78:F78"/>
    <mergeCell ref="A79:B79"/>
    <mergeCell ref="C79:D79"/>
    <mergeCell ref="E79:F79"/>
    <mergeCell ref="A81:F81"/>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7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16"/>
    <col collapsed="false" customWidth="true" hidden="false" outlineLevel="0" max="3" min="3" style="0" width="14"/>
    <col collapsed="false" customWidth="true" hidden="false" outlineLevel="0" max="4" min="4" style="0" width="16"/>
    <col collapsed="false" customWidth="true" hidden="false" outlineLevel="0" max="5" min="5" style="0" width="14"/>
    <col collapsed="false" customWidth="true" hidden="false" outlineLevel="0" max="6" min="6" style="0" width="44"/>
  </cols>
  <sheetData>
    <row r="1" customFormat="false" ht="15" hidden="false" customHeight="false" outlineLevel="0" collapsed="false">
      <c r="A1" s="1" t="s">
        <v>233</v>
      </c>
    </row>
    <row r="2" customFormat="false" ht="61.5" hidden="false" customHeight="true" outlineLevel="0" collapsed="false">
      <c r="A2" s="36" t="s">
        <v>234</v>
      </c>
      <c r="B2" s="36"/>
      <c r="C2" s="36"/>
      <c r="D2" s="36"/>
      <c r="E2" s="36"/>
      <c r="F2" s="36"/>
    </row>
    <row r="4" customFormat="false" ht="15" hidden="false" customHeight="false" outlineLevel="0" collapsed="false">
      <c r="A4" s="19" t="s">
        <v>235</v>
      </c>
      <c r="B4" s="19"/>
      <c r="C4" s="19"/>
      <c r="D4" s="19"/>
      <c r="E4" s="19"/>
      <c r="F4" s="19"/>
    </row>
    <row r="5" customFormat="false" ht="15" hidden="false" customHeight="false" outlineLevel="0" collapsed="false">
      <c r="A5" s="3"/>
      <c r="B5" s="3" t="s">
        <v>2</v>
      </c>
      <c r="C5" s="3" t="s">
        <v>3</v>
      </c>
      <c r="D5" s="3" t="s">
        <v>4</v>
      </c>
      <c r="E5" s="3" t="s">
        <v>5</v>
      </c>
      <c r="F5" s="3" t="s">
        <v>6</v>
      </c>
    </row>
    <row r="6" customFormat="false" ht="15" hidden="false" customHeight="false" outlineLevel="0" collapsed="false">
      <c r="A6" s="6" t="s">
        <v>236</v>
      </c>
      <c r="B6" s="20" t="n">
        <v>431851820</v>
      </c>
      <c r="C6" s="20" t="n">
        <v>431851820</v>
      </c>
      <c r="D6" s="20" t="n">
        <v>431851820</v>
      </c>
      <c r="E6" s="20" t="n">
        <v>641019234</v>
      </c>
      <c r="F6" s="20" t="n">
        <v>641546326</v>
      </c>
    </row>
    <row r="7" customFormat="false" ht="15" hidden="false" customHeight="false" outlineLevel="0" collapsed="false">
      <c r="A7" s="54" t="s">
        <v>237</v>
      </c>
      <c r="B7" s="63" t="n">
        <v>0</v>
      </c>
      <c r="C7" s="63" t="n">
        <v>0</v>
      </c>
      <c r="D7" s="63" t="n">
        <v>0</v>
      </c>
      <c r="E7" s="63" t="n">
        <v>0</v>
      </c>
      <c r="F7" s="63" t="n">
        <v>0</v>
      </c>
    </row>
    <row r="8" customFormat="false" ht="31.5" hidden="false" customHeight="true" outlineLevel="0" collapsed="false">
      <c r="A8" s="2" t="s">
        <v>238</v>
      </c>
      <c r="B8" s="2"/>
      <c r="C8" s="2"/>
      <c r="D8" s="2"/>
      <c r="E8" s="2"/>
      <c r="F8" s="2"/>
    </row>
    <row r="9" customFormat="false" ht="31.5" hidden="false" customHeight="true" outlineLevel="0" collapsed="false">
      <c r="A9" s="2" t="s">
        <v>239</v>
      </c>
      <c r="B9" s="2"/>
      <c r="C9" s="2"/>
      <c r="D9" s="2"/>
      <c r="E9" s="2"/>
      <c r="F9" s="2"/>
    </row>
    <row r="11" customFormat="false" ht="15" hidden="false" customHeight="false" outlineLevel="0" collapsed="false">
      <c r="A11" s="19" t="s">
        <v>240</v>
      </c>
      <c r="B11" s="19"/>
      <c r="C11" s="19"/>
      <c r="D11" s="19"/>
      <c r="E11" s="19"/>
      <c r="F11" s="19"/>
    </row>
    <row r="12" customFormat="false" ht="19.5" hidden="false" customHeight="true" outlineLevel="0" collapsed="false">
      <c r="A12" s="21" t="s">
        <v>241</v>
      </c>
      <c r="B12" s="21" t="s">
        <v>242</v>
      </c>
      <c r="C12" s="21" t="s">
        <v>243</v>
      </c>
      <c r="D12" s="21" t="s">
        <v>244</v>
      </c>
      <c r="E12" s="21" t="s">
        <v>245</v>
      </c>
    </row>
    <row r="13" customFormat="false" ht="51.75" hidden="false" customHeight="true" outlineLevel="0" collapsed="false">
      <c r="A13" s="4" t="s">
        <v>246</v>
      </c>
      <c r="B13" s="64" t="s">
        <v>247</v>
      </c>
      <c r="C13" s="65" t="s">
        <v>248</v>
      </c>
      <c r="D13" s="66" t="s">
        <v>249</v>
      </c>
      <c r="E13" s="67" t="s">
        <v>250</v>
      </c>
      <c r="F13" s="67"/>
    </row>
    <row r="14" customFormat="false" ht="51.75" hidden="false" customHeight="true" outlineLevel="0" collapsed="false">
      <c r="A14" s="4" t="s">
        <v>251</v>
      </c>
      <c r="B14" s="64" t="s">
        <v>252</v>
      </c>
      <c r="C14" s="68" t="s">
        <v>253</v>
      </c>
      <c r="D14" s="66" t="s">
        <v>254</v>
      </c>
      <c r="E14" s="67" t="s">
        <v>255</v>
      </c>
      <c r="F14" s="67"/>
    </row>
    <row r="15" customFormat="false" ht="51.75" hidden="false" customHeight="true" outlineLevel="0" collapsed="false">
      <c r="A15" s="4" t="s">
        <v>256</v>
      </c>
      <c r="B15" s="64" t="s">
        <v>257</v>
      </c>
      <c r="C15" s="65" t="s">
        <v>248</v>
      </c>
      <c r="D15" s="66" t="s">
        <v>258</v>
      </c>
      <c r="E15" s="67" t="s">
        <v>259</v>
      </c>
      <c r="F15" s="67"/>
    </row>
    <row r="16" customFormat="false" ht="51.75" hidden="false" customHeight="true" outlineLevel="0" collapsed="false">
      <c r="A16" s="4" t="s">
        <v>260</v>
      </c>
      <c r="B16" s="64" t="s">
        <v>261</v>
      </c>
      <c r="C16" s="65" t="s">
        <v>262</v>
      </c>
      <c r="D16" s="66" t="s">
        <v>263</v>
      </c>
      <c r="E16" s="67" t="s">
        <v>264</v>
      </c>
      <c r="F16" s="67"/>
    </row>
    <row r="17" customFormat="false" ht="51.75" hidden="false" customHeight="true" outlineLevel="0" collapsed="false">
      <c r="A17" s="4" t="s">
        <v>265</v>
      </c>
      <c r="B17" s="64" t="s">
        <v>266</v>
      </c>
      <c r="C17" s="65" t="s">
        <v>248</v>
      </c>
      <c r="D17" s="66" t="s">
        <v>267</v>
      </c>
      <c r="E17" s="67" t="s">
        <v>268</v>
      </c>
      <c r="F17" s="67"/>
    </row>
    <row r="18" customFormat="false" ht="51.75" hidden="false" customHeight="true" outlineLevel="0" collapsed="false">
      <c r="A18" s="4" t="s">
        <v>269</v>
      </c>
      <c r="B18" s="64" t="s">
        <v>270</v>
      </c>
      <c r="C18" s="68" t="s">
        <v>271</v>
      </c>
      <c r="D18" s="66" t="s">
        <v>272</v>
      </c>
      <c r="E18" s="67" t="s">
        <v>273</v>
      </c>
      <c r="F18" s="67"/>
    </row>
    <row r="19" customFormat="false" ht="51.75" hidden="false" customHeight="true" outlineLevel="0" collapsed="false">
      <c r="A19" s="4" t="s">
        <v>274</v>
      </c>
      <c r="B19" s="64" t="s">
        <v>275</v>
      </c>
      <c r="C19" s="68" t="s">
        <v>271</v>
      </c>
      <c r="D19" s="66" t="s">
        <v>276</v>
      </c>
      <c r="E19" s="67" t="s">
        <v>277</v>
      </c>
      <c r="F19" s="67"/>
    </row>
    <row r="20" customFormat="false" ht="51.75" hidden="false" customHeight="true" outlineLevel="0" collapsed="false">
      <c r="A20" s="4" t="s">
        <v>278</v>
      </c>
      <c r="B20" s="64" t="s">
        <v>279</v>
      </c>
      <c r="C20" s="68" t="s">
        <v>271</v>
      </c>
      <c r="D20" s="66" t="s">
        <v>280</v>
      </c>
      <c r="E20" s="67" t="s">
        <v>281</v>
      </c>
      <c r="F20" s="67"/>
    </row>
    <row r="21" customFormat="false" ht="51.75" hidden="false" customHeight="true" outlineLevel="0" collapsed="false">
      <c r="A21" s="4" t="s">
        <v>282</v>
      </c>
      <c r="B21" s="64" t="s">
        <v>283</v>
      </c>
      <c r="C21" s="68" t="s">
        <v>284</v>
      </c>
      <c r="D21" s="66" t="s">
        <v>285</v>
      </c>
      <c r="E21" s="67" t="s">
        <v>286</v>
      </c>
      <c r="F21" s="67"/>
    </row>
    <row r="22" customFormat="false" ht="43.5" hidden="false" customHeight="true" outlineLevel="0" collapsed="false">
      <c r="A22" s="2" t="s">
        <v>287</v>
      </c>
      <c r="B22" s="2"/>
      <c r="C22" s="2"/>
      <c r="D22" s="2"/>
      <c r="E22" s="2"/>
      <c r="F22" s="2"/>
    </row>
    <row r="24" customFormat="false" ht="15" hidden="false" customHeight="false" outlineLevel="0" collapsed="false">
      <c r="A24" s="19" t="s">
        <v>288</v>
      </c>
      <c r="B24" s="19"/>
      <c r="C24" s="19"/>
      <c r="D24" s="19"/>
      <c r="E24" s="19"/>
      <c r="F24" s="19"/>
    </row>
    <row r="25" customFormat="false" ht="25.5" hidden="false" customHeight="true" outlineLevel="0" collapsed="false">
      <c r="A25" s="2" t="s">
        <v>289</v>
      </c>
      <c r="B25" s="2"/>
      <c r="C25" s="2"/>
      <c r="D25" s="2"/>
      <c r="E25" s="2"/>
      <c r="F25" s="2"/>
    </row>
    <row r="27" customFormat="false" ht="27.75" hidden="false" customHeight="true" outlineLevel="0" collapsed="false">
      <c r="A27" s="21" t="s">
        <v>290</v>
      </c>
      <c r="B27" s="21" t="s">
        <v>291</v>
      </c>
      <c r="C27" s="21" t="s">
        <v>292</v>
      </c>
      <c r="D27" s="21" t="s">
        <v>293</v>
      </c>
      <c r="E27" s="21" t="s">
        <v>294</v>
      </c>
    </row>
    <row r="28" customFormat="false" ht="15" hidden="false" customHeight="false" outlineLevel="0" collapsed="false">
      <c r="A28" s="6" t="s">
        <v>295</v>
      </c>
      <c r="B28" s="40" t="n">
        <v>3088750</v>
      </c>
      <c r="C28" s="69" t="n">
        <f aca="false">B28/$F$6</f>
        <v>0.00481453930109484</v>
      </c>
      <c r="D28" s="70" t="n">
        <v>0.005</v>
      </c>
      <c r="E28" s="71" t="n">
        <v>3088750</v>
      </c>
    </row>
    <row r="29" customFormat="false" ht="15" hidden="false" customHeight="false" outlineLevel="0" collapsed="false">
      <c r="A29" s="6" t="s">
        <v>296</v>
      </c>
      <c r="B29" s="40" t="n">
        <v>1207539</v>
      </c>
      <c r="C29" s="69" t="n">
        <f aca="false">B29/$F$6</f>
        <v>0.00188223196215451</v>
      </c>
      <c r="D29" s="70" t="n">
        <v>0.002</v>
      </c>
      <c r="E29" s="71" t="n">
        <v>1207539</v>
      </c>
    </row>
    <row r="30" customFormat="false" ht="15" hidden="false" customHeight="false" outlineLevel="0" collapsed="false">
      <c r="A30" s="6" t="s">
        <v>297</v>
      </c>
      <c r="B30" s="40" t="n">
        <v>166500</v>
      </c>
      <c r="C30" s="69" t="n">
        <f aca="false">B30/$F$6</f>
        <v>0.000259529192596452</v>
      </c>
      <c r="D30" s="70" t="n">
        <v>0</v>
      </c>
      <c r="E30" s="71" t="n">
        <v>166500</v>
      </c>
    </row>
    <row r="31" customFormat="false" ht="15" hidden="false" customHeight="false" outlineLevel="0" collapsed="false">
      <c r="A31" s="6" t="s">
        <v>298</v>
      </c>
      <c r="B31" s="40" t="n">
        <v>80000</v>
      </c>
      <c r="C31" s="69" t="n">
        <f aca="false">B31/$F$6</f>
        <v>0.000124698711157454</v>
      </c>
      <c r="D31" s="70" t="n">
        <v>0</v>
      </c>
      <c r="E31" s="71" t="n">
        <v>80000</v>
      </c>
    </row>
    <row r="32" customFormat="false" ht="15" hidden="false" customHeight="false" outlineLevel="0" collapsed="false">
      <c r="A32" s="6" t="s">
        <v>299</v>
      </c>
      <c r="B32" s="40" t="n">
        <v>750000</v>
      </c>
      <c r="C32" s="69" t="n">
        <f aca="false">B32/$F$6</f>
        <v>0.00116905041710113</v>
      </c>
      <c r="D32" s="70" t="n">
        <v>0.001</v>
      </c>
      <c r="E32" s="71" t="n">
        <v>750000</v>
      </c>
    </row>
    <row r="33" customFormat="false" ht="15" hidden="false" customHeight="false" outlineLevel="0" collapsed="false">
      <c r="A33" s="6" t="s">
        <v>300</v>
      </c>
      <c r="B33" s="40" t="n">
        <v>664890</v>
      </c>
      <c r="C33" s="69" t="n">
        <f aca="false">B33/$F$6</f>
        <v>0.0010363865757685</v>
      </c>
      <c r="D33" s="70" t="n">
        <v>0.001</v>
      </c>
      <c r="E33" s="71" t="n">
        <v>664890</v>
      </c>
    </row>
    <row r="34" customFormat="false" ht="15" hidden="false" customHeight="false" outlineLevel="0" collapsed="false">
      <c r="A34" s="6" t="s">
        <v>301</v>
      </c>
      <c r="B34" s="40" t="n">
        <v>277941</v>
      </c>
      <c r="C34" s="69" t="n">
        <f aca="false">B34/$F$6</f>
        <v>0.000433236055972675</v>
      </c>
      <c r="D34" s="70" t="n">
        <v>0</v>
      </c>
      <c r="E34" s="71" t="n">
        <v>277941</v>
      </c>
    </row>
    <row r="35" customFormat="false" ht="15" hidden="false" customHeight="false" outlineLevel="0" collapsed="false">
      <c r="A35" s="4" t="s">
        <v>302</v>
      </c>
      <c r="B35" s="20" t="n">
        <f aca="false">SUM(B28:B34)</f>
        <v>6235620</v>
      </c>
      <c r="C35" s="14" t="n">
        <f aca="false">B35/F6</f>
        <v>0.00971967221584556</v>
      </c>
    </row>
    <row r="37" customFormat="false" ht="15" hidden="false" customHeight="false" outlineLevel="0" collapsed="false">
      <c r="A37" s="19" t="s">
        <v>303</v>
      </c>
      <c r="B37" s="19"/>
      <c r="C37" s="19"/>
      <c r="D37" s="19"/>
      <c r="E37" s="19"/>
      <c r="F37" s="19"/>
    </row>
    <row r="38" customFormat="false" ht="43.5" hidden="false" customHeight="true" outlineLevel="0" collapsed="false">
      <c r="A38" s="2" t="s">
        <v>304</v>
      </c>
      <c r="B38" s="2"/>
      <c r="C38" s="2"/>
      <c r="D38" s="2"/>
      <c r="E38" s="2"/>
      <c r="F38" s="2"/>
    </row>
    <row r="40" customFormat="false" ht="25.5" hidden="false" customHeight="true" outlineLevel="0" collapsed="false">
      <c r="A40" s="21" t="s">
        <v>305</v>
      </c>
      <c r="B40" s="21" t="s">
        <v>291</v>
      </c>
      <c r="C40" s="21" t="s">
        <v>306</v>
      </c>
      <c r="D40" s="21" t="s">
        <v>307</v>
      </c>
      <c r="E40" s="21" t="s">
        <v>306</v>
      </c>
      <c r="F40" s="21" t="s">
        <v>308</v>
      </c>
    </row>
    <row r="41" customFormat="false" ht="31.5" hidden="false" customHeight="true" outlineLevel="0" collapsed="false">
      <c r="A41" s="64" t="s">
        <v>309</v>
      </c>
      <c r="B41" s="72" t="n">
        <v>86686849</v>
      </c>
      <c r="C41" s="73" t="n">
        <v>0.1351</v>
      </c>
      <c r="D41" s="72" t="n">
        <v>100127363</v>
      </c>
      <c r="E41" s="73" t="n">
        <v>0.1529</v>
      </c>
      <c r="F41" s="74" t="s">
        <v>310</v>
      </c>
    </row>
    <row r="42" customFormat="false" ht="31.5" hidden="false" customHeight="true" outlineLevel="0" collapsed="false">
      <c r="A42" s="64" t="s">
        <v>311</v>
      </c>
      <c r="B42" s="72" t="n">
        <v>82926410</v>
      </c>
      <c r="C42" s="73" t="n">
        <v>0.1293</v>
      </c>
      <c r="D42" s="72" t="n">
        <v>85884773</v>
      </c>
      <c r="E42" s="73" t="n">
        <v>0.1311</v>
      </c>
      <c r="F42" s="74" t="s">
        <v>312</v>
      </c>
    </row>
    <row r="43" customFormat="false" ht="31.5" hidden="false" customHeight="true" outlineLevel="0" collapsed="false">
      <c r="A43" s="64" t="s">
        <v>313</v>
      </c>
      <c r="B43" s="72" t="n">
        <v>63376200</v>
      </c>
      <c r="C43" s="73" t="n">
        <v>0.0988</v>
      </c>
      <c r="D43" s="72" t="n">
        <v>75704835</v>
      </c>
      <c r="E43" s="73" t="n">
        <v>0.1156</v>
      </c>
      <c r="F43" s="74" t="s">
        <v>314</v>
      </c>
    </row>
    <row r="44" customFormat="false" ht="31.5" hidden="false" customHeight="true" outlineLevel="0" collapsed="false">
      <c r="A44" s="64" t="s">
        <v>315</v>
      </c>
      <c r="B44" s="72" t="n">
        <v>27685729</v>
      </c>
      <c r="C44" s="73" t="n">
        <v>0.0432</v>
      </c>
      <c r="D44" s="72" t="n">
        <v>31840138</v>
      </c>
      <c r="E44" s="73" t="n">
        <v>0.0486</v>
      </c>
      <c r="F44" s="74" t="s">
        <v>314</v>
      </c>
    </row>
    <row r="45" customFormat="false" ht="31.5" hidden="false" customHeight="true" outlineLevel="0" collapsed="false">
      <c r="A45" s="64" t="s">
        <v>316</v>
      </c>
      <c r="B45" s="72" t="n">
        <v>30370000</v>
      </c>
      <c r="C45" s="73" t="n">
        <v>0.0473</v>
      </c>
      <c r="D45" s="72" t="n">
        <v>31670000</v>
      </c>
      <c r="E45" s="73" t="n">
        <v>0.0484</v>
      </c>
      <c r="F45" s="74" t="s">
        <v>317</v>
      </c>
    </row>
    <row r="46" customFormat="false" ht="31.5" hidden="false" customHeight="true" outlineLevel="0" collapsed="false">
      <c r="A46" s="64" t="s">
        <v>318</v>
      </c>
      <c r="B46" s="72" t="n">
        <v>29783966</v>
      </c>
      <c r="C46" s="73" t="n">
        <v>0.0464</v>
      </c>
      <c r="D46" s="72" t="n">
        <v>29285718</v>
      </c>
      <c r="E46" s="73" t="n">
        <v>0.0447</v>
      </c>
      <c r="F46" s="74" t="s">
        <v>314</v>
      </c>
    </row>
    <row r="47" customFormat="false" ht="31.5" hidden="false" customHeight="true" outlineLevel="0" collapsed="false">
      <c r="A47" s="64" t="s">
        <v>319</v>
      </c>
      <c r="B47" s="72" t="n">
        <v>38810000</v>
      </c>
      <c r="C47" s="73" t="n">
        <v>0.0605</v>
      </c>
      <c r="D47" s="72" t="n">
        <v>25393000</v>
      </c>
      <c r="E47" s="73" t="n">
        <v>0.0388</v>
      </c>
      <c r="F47" s="74" t="s">
        <v>320</v>
      </c>
    </row>
    <row r="48" customFormat="false" ht="31.5" hidden="false" customHeight="true" outlineLevel="0" collapsed="false">
      <c r="A48" s="64" t="s">
        <v>321</v>
      </c>
      <c r="B48" s="72" t="n">
        <v>19992606</v>
      </c>
      <c r="C48" s="73" t="n">
        <v>0.0312</v>
      </c>
      <c r="D48" s="72" t="n">
        <v>21063394</v>
      </c>
      <c r="E48" s="73" t="n">
        <v>0.0322</v>
      </c>
      <c r="F48" s="74" t="s">
        <v>322</v>
      </c>
    </row>
    <row r="49" customFormat="false" ht="31.5" hidden="false" customHeight="true" outlineLevel="0" collapsed="false">
      <c r="A49" s="64" t="s">
        <v>323</v>
      </c>
      <c r="B49" s="72" t="n">
        <v>27529648</v>
      </c>
      <c r="C49" s="73" t="n">
        <v>0.0429</v>
      </c>
      <c r="D49" s="72" t="n">
        <v>13444648</v>
      </c>
      <c r="E49" s="73" t="n">
        <v>0.0205</v>
      </c>
      <c r="F49" s="74" t="s">
        <v>324</v>
      </c>
    </row>
    <row r="50" customFormat="false" ht="15" hidden="false" customHeight="false" outlineLevel="0" collapsed="false">
      <c r="A50" s="4" t="s">
        <v>325</v>
      </c>
      <c r="B50" s="20" t="n">
        <f aca="false">SUM(B41:B49)</f>
        <v>407161408</v>
      </c>
      <c r="C50" s="14" t="n">
        <f aca="false">B50/F6</f>
        <v>0.63465628513318</v>
      </c>
      <c r="D50" s="20" t="n">
        <f aca="false">SUM(D41:D49)</f>
        <v>414413869</v>
      </c>
      <c r="E50" s="14" t="n">
        <f aca="false">D50/F6</f>
        <v>0.645960941875926</v>
      </c>
    </row>
    <row r="51" customFormat="false" ht="15" hidden="false" customHeight="false" outlineLevel="0" collapsed="false">
      <c r="A51" s="24" t="s">
        <v>326</v>
      </c>
      <c r="B51" s="75" t="n">
        <f aca="false">B42+B43+B44+B46+B48</f>
        <v>223764911</v>
      </c>
      <c r="C51" s="76" t="n">
        <f aca="false">B51/F6</f>
        <v>0.348789950049531</v>
      </c>
      <c r="D51" s="75" t="n">
        <f aca="false">D42+D43+D44+D46+D48</f>
        <v>243778858</v>
      </c>
      <c r="E51" s="76" t="n">
        <f aca="false">D51/F6</f>
        <v>0.379986367500451</v>
      </c>
    </row>
    <row r="52" customFormat="false" ht="15" hidden="false" customHeight="false" outlineLevel="0" collapsed="false">
      <c r="A52" s="24" t="s">
        <v>327</v>
      </c>
      <c r="B52" s="75" t="n">
        <f aca="false">B41+B45+B47+B49</f>
        <v>183396497</v>
      </c>
      <c r="C52" s="76" t="n">
        <f aca="false">B52/F6</f>
        <v>0.285866335083649</v>
      </c>
      <c r="D52" s="75" t="n">
        <f aca="false">D41+D45+D47+D49</f>
        <v>170635011</v>
      </c>
      <c r="E52" s="76" t="n">
        <f aca="false">D52/F6</f>
        <v>0.265974574375475</v>
      </c>
    </row>
    <row r="54" customFormat="false" ht="15" hidden="false" customHeight="false" outlineLevel="0" collapsed="false">
      <c r="A54" s="19" t="s">
        <v>328</v>
      </c>
      <c r="B54" s="19"/>
      <c r="C54" s="19"/>
      <c r="D54" s="19"/>
      <c r="E54" s="19"/>
      <c r="F54" s="19"/>
    </row>
    <row r="55" customFormat="false" ht="15" hidden="false" customHeight="false" outlineLevel="0" collapsed="false">
      <c r="A55" s="3"/>
      <c r="B55" s="3" t="s">
        <v>329</v>
      </c>
      <c r="C55" s="3" t="s">
        <v>330</v>
      </c>
    </row>
    <row r="56" customFormat="false" ht="15" hidden="false" customHeight="false" outlineLevel="0" collapsed="false">
      <c r="A56" s="6" t="s">
        <v>331</v>
      </c>
      <c r="B56" s="40" t="n">
        <f aca="false">B35</f>
        <v>6235620</v>
      </c>
      <c r="C56" s="69" t="n">
        <f aca="false">B56/F6</f>
        <v>0.00971967221584556</v>
      </c>
    </row>
    <row r="57" customFormat="false" ht="15" hidden="false" customHeight="false" outlineLevel="0" collapsed="false">
      <c r="A57" s="6" t="s">
        <v>332</v>
      </c>
      <c r="B57" s="40" t="n">
        <f aca="false">D52</f>
        <v>170635011</v>
      </c>
      <c r="C57" s="69" t="n">
        <f aca="false">B57/F6</f>
        <v>0.265974574375475</v>
      </c>
    </row>
    <row r="58" customFormat="false" ht="15" hidden="false" customHeight="false" outlineLevel="0" collapsed="false">
      <c r="A58" s="54" t="s">
        <v>333</v>
      </c>
      <c r="B58" s="71" t="n">
        <v>100127363</v>
      </c>
      <c r="C58" s="77" t="n">
        <f aca="false">B58/F6</f>
        <v>0.156071913971182</v>
      </c>
    </row>
    <row r="59" customFormat="false" ht="15" hidden="false" customHeight="false" outlineLevel="0" collapsed="false">
      <c r="A59" s="45" t="s">
        <v>334</v>
      </c>
      <c r="B59" s="78" t="n">
        <f aca="false">D51</f>
        <v>243778858</v>
      </c>
      <c r="C59" s="79" t="n">
        <f aca="false">B59/F6</f>
        <v>0.379986367500451</v>
      </c>
    </row>
    <row r="60" customFormat="false" ht="15" hidden="false" customHeight="false" outlineLevel="0" collapsed="false">
      <c r="A60" s="4" t="s">
        <v>335</v>
      </c>
      <c r="B60" s="20" t="n">
        <f aca="false">B56+B57</f>
        <v>176870631</v>
      </c>
      <c r="C60" s="14" t="n">
        <f aca="false">B60/F6</f>
        <v>0.275694246591321</v>
      </c>
    </row>
    <row r="61" customFormat="false" ht="15" hidden="false" customHeight="false" outlineLevel="0" collapsed="false">
      <c r="A61" s="45" t="s">
        <v>336</v>
      </c>
      <c r="B61" s="78" t="n">
        <f aca="false">F6-B60</f>
        <v>464675695</v>
      </c>
      <c r="C61" s="79" t="n">
        <f aca="false">B61/F6</f>
        <v>0.724305753408679</v>
      </c>
    </row>
    <row r="63" customFormat="false" ht="15" hidden="false" customHeight="false" outlineLevel="0" collapsed="false">
      <c r="A63" s="19" t="s">
        <v>337</v>
      </c>
      <c r="B63" s="19"/>
      <c r="C63" s="19"/>
      <c r="D63" s="19"/>
      <c r="E63" s="19"/>
      <c r="F63" s="19"/>
    </row>
    <row r="64" customFormat="false" ht="63.75" hidden="false" customHeight="true" outlineLevel="0" collapsed="false">
      <c r="A64" s="35" t="s">
        <v>338</v>
      </c>
      <c r="B64" s="35"/>
      <c r="C64" s="35"/>
      <c r="D64" s="35"/>
      <c r="E64" s="35"/>
      <c r="F64" s="35"/>
    </row>
    <row r="65" customFormat="false" ht="63.75" hidden="false" customHeight="true" outlineLevel="0" collapsed="false">
      <c r="A65" s="35" t="s">
        <v>339</v>
      </c>
      <c r="B65" s="35"/>
      <c r="C65" s="35"/>
      <c r="D65" s="35"/>
      <c r="E65" s="35"/>
      <c r="F65" s="35"/>
    </row>
    <row r="66" customFormat="false" ht="63.75" hidden="false" customHeight="true" outlineLevel="0" collapsed="false">
      <c r="A66" s="35" t="s">
        <v>340</v>
      </c>
      <c r="B66" s="35"/>
      <c r="C66" s="35"/>
      <c r="D66" s="35"/>
      <c r="E66" s="35"/>
      <c r="F66" s="35"/>
    </row>
    <row r="67" customFormat="false" ht="63.75" hidden="false" customHeight="true" outlineLevel="0" collapsed="false">
      <c r="A67" s="35" t="s">
        <v>341</v>
      </c>
      <c r="B67" s="35"/>
      <c r="C67" s="35"/>
      <c r="D67" s="35"/>
      <c r="E67" s="35"/>
      <c r="F67" s="35"/>
    </row>
    <row r="68" customFormat="false" ht="63.75" hidden="false" customHeight="true" outlineLevel="0" collapsed="false">
      <c r="A68" s="35" t="s">
        <v>342</v>
      </c>
      <c r="B68" s="35"/>
      <c r="C68" s="35"/>
      <c r="D68" s="35"/>
      <c r="E68" s="35"/>
      <c r="F68" s="35"/>
    </row>
    <row r="70" customFormat="false" ht="43.5" hidden="false" customHeight="true" outlineLevel="0" collapsed="false">
      <c r="A70" s="2" t="s">
        <v>343</v>
      </c>
      <c r="B70" s="2"/>
      <c r="C70" s="2"/>
      <c r="D70" s="2"/>
      <c r="E70" s="2"/>
      <c r="F70" s="2"/>
    </row>
  </sheetData>
  <mergeCells count="27">
    <mergeCell ref="A2:F2"/>
    <mergeCell ref="A4:F4"/>
    <mergeCell ref="A8:F8"/>
    <mergeCell ref="A9:F9"/>
    <mergeCell ref="A11:F11"/>
    <mergeCell ref="E13:F13"/>
    <mergeCell ref="E14:F14"/>
    <mergeCell ref="E15:F15"/>
    <mergeCell ref="E16:F16"/>
    <mergeCell ref="E17:F17"/>
    <mergeCell ref="E18:F18"/>
    <mergeCell ref="E19:F19"/>
    <mergeCell ref="E20:F20"/>
    <mergeCell ref="E21:F21"/>
    <mergeCell ref="A22:F22"/>
    <mergeCell ref="A24:F24"/>
    <mergeCell ref="A25:F25"/>
    <mergeCell ref="A37:F37"/>
    <mergeCell ref="A38:F38"/>
    <mergeCell ref="A54:F54"/>
    <mergeCell ref="A63:F63"/>
    <mergeCell ref="A64:F64"/>
    <mergeCell ref="A65:F65"/>
    <mergeCell ref="A66:F66"/>
    <mergeCell ref="A67:F67"/>
    <mergeCell ref="A68:F68"/>
    <mergeCell ref="A70:F7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2026-08-29T01:16:41Z</dcterms:created>
  <dc:creator>openpyxl</dc:creator>
  <dc:description/>
  <dc:language>en-US</dc:language>
  <cp:lastModifiedBy/>
  <dcterms:modified xsi:type="dcterms:W3CDTF">2026-08-29T01:16:50Z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